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SEL REGION\Documents\SPORTCO\"/>
    </mc:Choice>
  </mc:AlternateContent>
  <xr:revisionPtr revIDLastSave="0" documentId="8_{2E08072B-D0BD-4AF5-A891-31B415A3951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atch Simple" sheetId="1" r:id="rId1"/>
    <sheet name="Match Simple terrain neutre" sheetId="2" r:id="rId2"/>
    <sheet name="Tournoi 3 à 8 équipes" sheetId="5" r:id="rId3"/>
  </sheets>
  <definedNames>
    <definedName name="_xlnm.Print_Area" localSheetId="0">'Match Simple'!$A$1:$G$34</definedName>
    <definedName name="_xlnm.Print_Area" localSheetId="2">'Tournoi 3 à 8 équipes'!$A$1:$I$101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9" i="5" l="1"/>
  <c r="F46" i="5"/>
  <c r="A24" i="1"/>
  <c r="H49" i="5"/>
  <c r="H48" i="5"/>
  <c r="B50" i="5"/>
  <c r="B49" i="5"/>
  <c r="B48" i="5"/>
  <c r="C56" i="5"/>
  <c r="C54" i="5"/>
  <c r="G58" i="5"/>
  <c r="G56" i="5"/>
  <c r="G54" i="5"/>
  <c r="C58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J57" i="5"/>
  <c r="J50" i="5"/>
  <c r="J43" i="5"/>
  <c r="O41" i="5"/>
  <c r="O40" i="5"/>
  <c r="O39" i="5"/>
  <c r="O37" i="5"/>
  <c r="O36" i="5"/>
  <c r="O35" i="5"/>
  <c r="O33" i="5"/>
  <c r="J33" i="5"/>
  <c r="O32" i="5"/>
  <c r="O31" i="5"/>
  <c r="O29" i="5"/>
  <c r="O28" i="5"/>
  <c r="O23" i="5"/>
  <c r="O21" i="5"/>
  <c r="O20" i="5"/>
  <c r="O19" i="5"/>
  <c r="O14" i="5"/>
  <c r="O13" i="5"/>
  <c r="O12" i="5"/>
  <c r="O11" i="5"/>
  <c r="O7" i="5"/>
  <c r="O6" i="5"/>
  <c r="O5" i="5"/>
  <c r="O4" i="5"/>
  <c r="F44" i="5"/>
  <c r="F40" i="5"/>
  <c r="F36" i="5"/>
  <c r="F32" i="5"/>
  <c r="F28" i="5"/>
  <c r="F24" i="5"/>
  <c r="F20" i="5"/>
  <c r="F16" i="5"/>
  <c r="O27" i="5"/>
  <c r="O25" i="5"/>
  <c r="O24" i="5"/>
  <c r="O17" i="5"/>
  <c r="O10" i="5"/>
  <c r="O3" i="5"/>
  <c r="J24" i="5"/>
  <c r="O15" i="5"/>
  <c r="O16" i="5"/>
  <c r="J15" i="5"/>
  <c r="O9" i="5"/>
  <c r="O8" i="5"/>
  <c r="J8" i="5"/>
  <c r="O2" i="5"/>
  <c r="O1" i="5"/>
  <c r="J1" i="5"/>
  <c r="G44" i="5"/>
  <c r="G36" i="5"/>
  <c r="G40" i="5"/>
  <c r="G32" i="5"/>
  <c r="G28" i="5"/>
  <c r="G24" i="5"/>
  <c r="G20" i="5"/>
  <c r="M8" i="5"/>
  <c r="F60" i="5"/>
  <c r="G16" i="5"/>
  <c r="F26" i="2"/>
  <c r="A26" i="2"/>
  <c r="F24" i="2"/>
  <c r="A24" i="2"/>
  <c r="F21" i="2"/>
  <c r="B21" i="2"/>
  <c r="F21" i="1"/>
  <c r="D24" i="1"/>
  <c r="B21" i="1"/>
  <c r="F26" i="1"/>
  <c r="F24" i="1"/>
  <c r="A26" i="1"/>
  <c r="D26" i="1"/>
  <c r="M15" i="5"/>
  <c r="A68" i="5"/>
  <c r="M1" i="5"/>
  <c r="A60" i="5"/>
  <c r="D26" i="2"/>
  <c r="D24" i="2"/>
  <c r="M16" i="5"/>
  <c r="A69" i="5"/>
  <c r="M2" i="5"/>
  <c r="A61" i="5"/>
  <c r="M24" i="5"/>
  <c r="F68" i="5"/>
  <c r="M9" i="5"/>
  <c r="M3" i="5"/>
  <c r="M33" i="5"/>
  <c r="M43" i="5"/>
  <c r="F76" i="5"/>
  <c r="M25" i="5"/>
  <c r="F69" i="5"/>
  <c r="M27" i="5"/>
  <c r="F70" i="5"/>
  <c r="F61" i="5"/>
  <c r="A62" i="5"/>
  <c r="M36" i="5"/>
  <c r="M10" i="5"/>
  <c r="F62" i="5"/>
  <c r="M4" i="5"/>
  <c r="A63" i="5"/>
  <c r="A76" i="5"/>
  <c r="M35" i="5"/>
  <c r="A77" i="5"/>
  <c r="M50" i="5"/>
  <c r="M57" i="5"/>
  <c r="M17" i="5"/>
  <c r="A70" i="5"/>
  <c r="M45" i="5"/>
  <c r="A78" i="5"/>
  <c r="M37" i="5"/>
  <c r="M11" i="5"/>
  <c r="M5" i="5"/>
  <c r="A64" i="5"/>
  <c r="M44" i="5"/>
  <c r="F77" i="5"/>
  <c r="A84" i="5"/>
  <c r="F84" i="5"/>
  <c r="F78" i="5"/>
  <c r="A79" i="5"/>
  <c r="M6" i="5"/>
  <c r="A65" i="5"/>
  <c r="F63" i="5"/>
  <c r="M19" i="5"/>
  <c r="M52" i="5"/>
  <c r="M46" i="5"/>
  <c r="F79" i="5"/>
  <c r="M12" i="5"/>
  <c r="F64" i="5"/>
  <c r="M58" i="5"/>
  <c r="F85" i="5"/>
  <c r="M51" i="5"/>
  <c r="A85" i="5"/>
  <c r="M13" i="5"/>
  <c r="F65" i="5"/>
  <c r="M7" i="5"/>
  <c r="A66" i="5"/>
  <c r="A71" i="5"/>
  <c r="M20" i="5"/>
  <c r="A72" i="5"/>
  <c r="M28" i="5"/>
  <c r="M47" i="5"/>
  <c r="A86" i="5"/>
  <c r="M53" i="5"/>
  <c r="A87" i="5"/>
  <c r="M59" i="5"/>
  <c r="F80" i="5"/>
  <c r="M14" i="5"/>
  <c r="F66" i="5"/>
  <c r="H16" i="5"/>
  <c r="M21" i="5"/>
  <c r="A73" i="5"/>
  <c r="F71" i="5"/>
  <c r="M29" i="5"/>
  <c r="F72" i="5"/>
  <c r="M54" i="5"/>
  <c r="F86" i="5"/>
  <c r="M60" i="5"/>
  <c r="F87" i="5"/>
  <c r="H20" i="5"/>
  <c r="M23" i="5"/>
  <c r="A74" i="5"/>
  <c r="M39" i="5"/>
  <c r="A80" i="5"/>
  <c r="M31" i="5"/>
  <c r="A88" i="5"/>
  <c r="M61" i="5"/>
  <c r="M55" i="5"/>
  <c r="F73" i="5"/>
  <c r="H24" i="5"/>
  <c r="M32" i="5"/>
  <c r="F74" i="5"/>
  <c r="M40" i="5"/>
  <c r="M48" i="5"/>
  <c r="F88" i="5"/>
  <c r="M62" i="5"/>
  <c r="F89" i="5"/>
  <c r="F81" i="5"/>
  <c r="M49" i="5"/>
  <c r="F82" i="5"/>
  <c r="H28" i="5"/>
  <c r="A81" i="5"/>
  <c r="M41" i="5"/>
  <c r="M63" i="5"/>
  <c r="F90" i="5"/>
  <c r="M56" i="5"/>
  <c r="A90" i="5"/>
  <c r="H36" i="5"/>
  <c r="A82" i="5"/>
  <c r="H32" i="5"/>
  <c r="H44" i="5"/>
  <c r="H40" i="5"/>
  <c r="H46" i="5"/>
</calcChain>
</file>

<file path=xl/sharedStrings.xml><?xml version="1.0" encoding="utf-8"?>
<sst xmlns="http://schemas.openxmlformats.org/spreadsheetml/2006/main" count="283" uniqueCount="49">
  <si>
    <t>PEREQUATION MATCH SIMPLE</t>
  </si>
  <si>
    <t>DATE</t>
  </si>
  <si>
    <t>LIEU</t>
  </si>
  <si>
    <t>DISCIPLINE</t>
  </si>
  <si>
    <t>NIVEAU</t>
  </si>
  <si>
    <t>CATEGORIE</t>
  </si>
  <si>
    <t>PROF</t>
  </si>
  <si>
    <t>Equipe 1</t>
  </si>
  <si>
    <t>Equipe 2</t>
  </si>
  <si>
    <t>Effectif</t>
  </si>
  <si>
    <t>Kms Aller</t>
  </si>
  <si>
    <t>DOIT</t>
  </si>
  <si>
    <t>A</t>
  </si>
  <si>
    <t>Payé par chèque N°</t>
  </si>
  <si>
    <t>, le</t>
  </si>
  <si>
    <t>Reçu le</t>
  </si>
  <si>
    <t>Total</t>
  </si>
  <si>
    <t xml:space="preserve">Kms Aller </t>
  </si>
  <si>
    <t>PEREQUATION MATCH SIMPLE TERRAIN NEUTRE</t>
  </si>
  <si>
    <t xml:space="preserve">Kms AR </t>
  </si>
  <si>
    <t>Kms AR</t>
  </si>
  <si>
    <t>Nom</t>
  </si>
  <si>
    <t>Banque</t>
  </si>
  <si>
    <t>Par chèque n°</t>
  </si>
  <si>
    <t>Equipe 3</t>
  </si>
  <si>
    <t>et</t>
  </si>
  <si>
    <t>Cout</t>
  </si>
  <si>
    <t>Equipe 4</t>
  </si>
  <si>
    <t>Equipe 5</t>
  </si>
  <si>
    <t>Equipe 6</t>
  </si>
  <si>
    <t>Equipe 7</t>
  </si>
  <si>
    <t>Equipe 8</t>
  </si>
  <si>
    <t>Verif total</t>
  </si>
  <si>
    <t xml:space="preserve">&lt;10 = </t>
  </si>
  <si>
    <t>≥10 =</t>
  </si>
  <si>
    <t>Vérif</t>
  </si>
  <si>
    <t>BAREME NOMBRE DE PERSONNES</t>
  </si>
  <si>
    <t>TOURNOI 3 à 8 EQUIPES</t>
  </si>
  <si>
    <t xml:space="preserve">FACTURE </t>
  </si>
  <si>
    <t>RECU</t>
  </si>
  <si>
    <t>CHEQUE</t>
  </si>
  <si>
    <t>MONTANT</t>
  </si>
  <si>
    <t>PAYE LE</t>
  </si>
  <si>
    <t>Par équipe</t>
  </si>
  <si>
    <t>ETABLISSEMENT</t>
  </si>
  <si>
    <t>ADRESSE</t>
  </si>
  <si>
    <t>CP VILLE</t>
  </si>
  <si>
    <t>mail</t>
  </si>
  <si>
    <t>Téléphone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</si>
</sst>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dashed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ashed">
        <color auto="1"/>
      </right>
      <top style="medium">
        <color auto="1"/>
      </top>
      <bottom style="thick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thick">
        <color auto="1"/>
      </bottom>
      <diagonal/>
    </border>
    <border>
      <left style="dashed">
        <color auto="1"/>
      </left>
      <right/>
      <top style="thick">
        <color auto="1"/>
      </top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right"/>
    </xf>
    <xf numFmtId="0" fontId="3" fillId="0" borderId="12" xfId="0" applyFont="1" applyBorder="1" applyAlignment="1">
      <alignment horizontal="right"/>
    </xf>
    <xf numFmtId="164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5" borderId="7" xfId="0" applyNumberFormat="1" applyFill="1" applyBorder="1"/>
    <xf numFmtId="164" fontId="0" fillId="5" borderId="0" xfId="0" applyNumberFormat="1" applyFill="1"/>
    <xf numFmtId="164" fontId="0" fillId="5" borderId="5" xfId="0" applyNumberFormat="1" applyFill="1" applyBorder="1"/>
    <xf numFmtId="164" fontId="0" fillId="5" borderId="7" xfId="0" applyNumberFormat="1" applyFill="1" applyBorder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5" xfId="0" applyNumberFormat="1" applyFill="1" applyBorder="1" applyAlignment="1">
      <alignment horizontal="right"/>
    </xf>
    <xf numFmtId="0" fontId="0" fillId="5" borderId="12" xfId="0" applyFill="1" applyBorder="1" applyAlignment="1">
      <alignment horizontal="right"/>
    </xf>
    <xf numFmtId="164" fontId="0" fillId="4" borderId="13" xfId="0" applyNumberFormat="1" applyFill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164" fontId="0" fillId="5" borderId="1" xfId="0" applyNumberFormat="1" applyFill="1" applyBorder="1" applyAlignment="1" applyProtection="1">
      <alignment horizontal="center" vertical="center"/>
      <protection hidden="1"/>
    </xf>
    <xf numFmtId="164" fontId="0" fillId="6" borderId="1" xfId="0" applyNumberFormat="1" applyFill="1" applyBorder="1" applyAlignment="1" applyProtection="1">
      <alignment horizontal="center" vertical="center"/>
      <protection hidden="1"/>
    </xf>
    <xf numFmtId="164" fontId="0" fillId="7" borderId="1" xfId="0" applyNumberFormat="1" applyFill="1" applyBorder="1" applyAlignment="1" applyProtection="1">
      <alignment horizontal="center" vertical="center"/>
      <protection hidden="1"/>
    </xf>
    <xf numFmtId="164" fontId="0" fillId="13" borderId="1" xfId="0" applyNumberFormat="1" applyFill="1" applyBorder="1" applyAlignment="1" applyProtection="1">
      <alignment horizontal="center" vertical="center"/>
      <protection hidden="1"/>
    </xf>
    <xf numFmtId="164" fontId="0" fillId="8" borderId="1" xfId="0" applyNumberFormat="1" applyFill="1" applyBorder="1" applyAlignment="1" applyProtection="1">
      <alignment horizontal="center" vertical="center"/>
      <protection hidden="1"/>
    </xf>
    <xf numFmtId="164" fontId="0" fillId="11" borderId="1" xfId="0" applyNumberFormat="1" applyFill="1" applyBorder="1" applyAlignment="1" applyProtection="1">
      <alignment horizontal="center" vertical="center"/>
      <protection hidden="1"/>
    </xf>
    <xf numFmtId="164" fontId="0" fillId="10" borderId="1" xfId="0" applyNumberFormat="1" applyFill="1" applyBorder="1" applyAlignment="1" applyProtection="1">
      <alignment horizontal="center" vertical="center"/>
      <protection hidden="1"/>
    </xf>
    <xf numFmtId="164" fontId="0" fillId="12" borderId="1" xfId="0" applyNumberFormat="1" applyFill="1" applyBorder="1" applyAlignment="1" applyProtection="1">
      <alignment horizontal="center" vertical="center"/>
      <protection hidden="1"/>
    </xf>
    <xf numFmtId="164" fontId="0" fillId="5" borderId="13" xfId="0" applyNumberForma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0" fillId="0" borderId="16" xfId="0" applyNumberFormat="1" applyBorder="1"/>
    <xf numFmtId="14" fontId="0" fillId="0" borderId="18" xfId="0" applyNumberFormat="1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/>
    <xf numFmtId="0" fontId="1" fillId="0" borderId="35" xfId="1" applyBorder="1" applyAlignment="1" applyProtection="1">
      <alignment horizontal="right"/>
      <protection locked="0"/>
    </xf>
    <xf numFmtId="0" fontId="0" fillId="0" borderId="36" xfId="0" applyBorder="1" applyProtection="1">
      <protection locked="0"/>
    </xf>
    <xf numFmtId="0" fontId="0" fillId="0" borderId="37" xfId="0" applyBorder="1" applyAlignment="1" applyProtection="1">
      <alignment horizontal="right"/>
      <protection locked="0"/>
    </xf>
    <xf numFmtId="0" fontId="0" fillId="0" borderId="38" xfId="0" applyBorder="1" applyProtection="1">
      <protection locked="0"/>
    </xf>
    <xf numFmtId="0" fontId="0" fillId="0" borderId="39" xfId="0" applyBorder="1"/>
    <xf numFmtId="0" fontId="0" fillId="0" borderId="40" xfId="0" applyBorder="1"/>
    <xf numFmtId="0" fontId="0" fillId="14" borderId="1" xfId="0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hidden="1"/>
    </xf>
    <xf numFmtId="164" fontId="0" fillId="14" borderId="1" xfId="0" applyNumberFormat="1" applyFill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1" fillId="0" borderId="35" xfId="1" applyBorder="1" applyAlignment="1" applyProtection="1">
      <alignment horizontal="right"/>
      <protection hidden="1"/>
    </xf>
    <xf numFmtId="0" fontId="0" fillId="0" borderId="36" xfId="0" applyBorder="1" applyProtection="1">
      <protection hidden="1"/>
    </xf>
    <xf numFmtId="0" fontId="0" fillId="0" borderId="37" xfId="0" applyBorder="1" applyAlignment="1" applyProtection="1">
      <alignment horizontal="right"/>
      <protection hidden="1"/>
    </xf>
    <xf numFmtId="0" fontId="0" fillId="0" borderId="38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40" xfId="0" applyBorder="1" applyProtection="1">
      <protection hidden="1"/>
    </xf>
    <xf numFmtId="0" fontId="0" fillId="14" borderId="12" xfId="0" applyFill="1" applyBorder="1" applyAlignment="1">
      <alignment horizontal="right"/>
    </xf>
    <xf numFmtId="164" fontId="0" fillId="14" borderId="13" xfId="0" applyNumberForma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14" borderId="3" xfId="0" applyFill="1" applyBorder="1" applyAlignment="1" applyProtection="1">
      <alignment horizontal="center" vertical="center" shrinkToFit="1"/>
      <protection locked="0"/>
    </xf>
    <xf numFmtId="0" fontId="0" fillId="14" borderId="4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shrinkToFit="1"/>
      <protection hidden="1"/>
    </xf>
    <xf numFmtId="0" fontId="0" fillId="14" borderId="0" xfId="0" applyFill="1" applyAlignment="1" applyProtection="1">
      <alignment horizontal="center"/>
      <protection hidden="1"/>
    </xf>
    <xf numFmtId="0" fontId="2" fillId="0" borderId="0" xfId="0" applyFont="1" applyAlignment="1">
      <alignment horizontal="center"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4" fontId="0" fillId="0" borderId="29" xfId="0" applyNumberFormat="1" applyBorder="1" applyAlignment="1">
      <alignment horizontal="center"/>
    </xf>
    <xf numFmtId="44" fontId="0" fillId="0" borderId="25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2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3" xfId="0" applyFill="1" applyBorder="1" applyAlignment="1" applyProtection="1">
      <alignment horizontal="center" vertical="center" shrinkToFit="1"/>
      <protection locked="0"/>
    </xf>
    <xf numFmtId="0" fontId="0" fillId="6" borderId="4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10" borderId="3" xfId="0" applyFill="1" applyBorder="1" applyAlignment="1" applyProtection="1">
      <alignment horizontal="center" vertical="center" shrinkToFit="1"/>
      <protection locked="0"/>
    </xf>
    <xf numFmtId="0" fontId="0" fillId="10" borderId="4" xfId="0" applyFill="1" applyBorder="1" applyAlignment="1" applyProtection="1">
      <alignment horizontal="center" vertical="center" shrinkToFit="1"/>
      <protection locked="0"/>
    </xf>
    <xf numFmtId="0" fontId="0" fillId="12" borderId="3" xfId="0" applyFill="1" applyBorder="1" applyAlignment="1" applyProtection="1">
      <alignment horizontal="center" vertical="center" shrinkToFit="1"/>
      <protection locked="0"/>
    </xf>
    <xf numFmtId="0" fontId="0" fillId="12" borderId="4" xfId="0" applyFill="1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horizontal="center"/>
    </xf>
    <xf numFmtId="0" fontId="0" fillId="7" borderId="3" xfId="0" applyFill="1" applyBorder="1" applyAlignment="1" applyProtection="1">
      <alignment horizontal="center" vertical="center" shrinkToFit="1"/>
      <protection locked="0"/>
    </xf>
    <xf numFmtId="0" fontId="0" fillId="7" borderId="4" xfId="0" applyFill="1" applyBorder="1" applyAlignment="1" applyProtection="1">
      <alignment horizontal="center" vertical="center" shrinkToFit="1"/>
      <protection locked="0"/>
    </xf>
    <xf numFmtId="0" fontId="0" fillId="8" borderId="3" xfId="0" applyFill="1" applyBorder="1" applyAlignment="1" applyProtection="1">
      <alignment horizontal="center" vertical="center" shrinkToFit="1"/>
      <protection locked="0"/>
    </xf>
    <xf numFmtId="0" fontId="0" fillId="8" borderId="4" xfId="0" applyFill="1" applyBorder="1" applyAlignment="1" applyProtection="1">
      <alignment horizontal="center" vertical="center" shrinkToFit="1"/>
      <protection locked="0"/>
    </xf>
    <xf numFmtId="0" fontId="0" fillId="11" borderId="3" xfId="0" applyFill="1" applyBorder="1" applyAlignment="1" applyProtection="1">
      <alignment horizontal="center" vertical="center" shrinkToFit="1"/>
      <protection locked="0"/>
    </xf>
    <xf numFmtId="0" fontId="0" fillId="11" borderId="4" xfId="0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1" xfId="0" applyBorder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13" borderId="3" xfId="0" applyFill="1" applyBorder="1" applyAlignment="1" applyProtection="1">
      <alignment horizontal="center" vertical="center" shrinkToFit="1"/>
      <protection locked="0"/>
    </xf>
    <xf numFmtId="0" fontId="0" fillId="13" borderId="4" xfId="0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shrinkToFit="1"/>
    </xf>
    <xf numFmtId="0" fontId="0" fillId="0" borderId="9" xfId="0" applyBorder="1" applyAlignment="1">
      <alignment horizontal="right" shrinkToFit="1"/>
    </xf>
    <xf numFmtId="0" fontId="0" fillId="0" borderId="5" xfId="0" applyBorder="1" applyAlignment="1">
      <alignment horizontal="right" shrinkToFit="1"/>
    </xf>
    <xf numFmtId="14" fontId="0" fillId="0" borderId="3" xfId="0" applyNumberFormat="1" applyBorder="1" applyAlignment="1" applyProtection="1">
      <alignment horizontal="center" vertical="center"/>
      <protection hidden="1"/>
    </xf>
    <xf numFmtId="14" fontId="0" fillId="0" borderId="4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shrinkToFit="1"/>
      <protection hidden="1"/>
    </xf>
    <xf numFmtId="0" fontId="0" fillId="11" borderId="0" xfId="0" applyFill="1" applyAlignment="1" applyProtection="1">
      <alignment horizontal="center" shrinkToFit="1"/>
      <protection hidden="1"/>
    </xf>
    <xf numFmtId="0" fontId="0" fillId="6" borderId="0" xfId="0" applyFill="1" applyAlignment="1" applyProtection="1">
      <alignment horizontal="center" shrinkToFit="1"/>
      <protection hidden="1"/>
    </xf>
    <xf numFmtId="0" fontId="0" fillId="7" borderId="0" xfId="0" applyFill="1" applyAlignment="1" applyProtection="1">
      <alignment horizontal="center" shrinkToFit="1"/>
      <protection hidden="1"/>
    </xf>
    <xf numFmtId="0" fontId="0" fillId="13" borderId="0" xfId="0" applyFill="1" applyAlignment="1" applyProtection="1">
      <alignment horizontal="center" shrinkToFit="1"/>
      <protection hidden="1"/>
    </xf>
    <xf numFmtId="0" fontId="0" fillId="9" borderId="0" xfId="0" applyFill="1" applyAlignment="1" applyProtection="1">
      <alignment horizontal="center" shrinkToFit="1"/>
      <protection hidden="1"/>
    </xf>
    <xf numFmtId="0" fontId="0" fillId="12" borderId="0" xfId="0" applyFill="1" applyAlignment="1" applyProtection="1">
      <alignment horizontal="center" shrinkToFit="1"/>
      <protection hidden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ps@saintemarie-cholet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opLeftCell="A10" workbookViewId="0">
      <selection activeCell="K5" sqref="K5"/>
    </sheetView>
  </sheetViews>
  <sheetFormatPr baseColWidth="10" defaultRowHeight="15" x14ac:dyDescent="0.25"/>
  <sheetData>
    <row r="1" spans="1:7" x14ac:dyDescent="0.25">
      <c r="A1" s="46" t="s">
        <v>44</v>
      </c>
      <c r="B1" s="47"/>
      <c r="C1" s="47"/>
      <c r="D1" s="47"/>
      <c r="E1" s="47"/>
      <c r="F1" s="47"/>
      <c r="G1" s="48" t="s">
        <v>47</v>
      </c>
    </row>
    <row r="2" spans="1:7" x14ac:dyDescent="0.25">
      <c r="A2" s="49" t="s">
        <v>45</v>
      </c>
      <c r="G2" s="50" t="s">
        <v>48</v>
      </c>
    </row>
    <row r="3" spans="1:7" x14ac:dyDescent="0.25">
      <c r="A3" s="51" t="s">
        <v>46</v>
      </c>
      <c r="B3" s="52"/>
      <c r="C3" s="52"/>
      <c r="D3" s="52"/>
      <c r="E3" s="52"/>
      <c r="F3" s="52"/>
      <c r="G3" s="53"/>
    </row>
    <row r="4" spans="1:7" ht="32.25" customHeight="1" x14ac:dyDescent="0.25"/>
    <row r="5" spans="1:7" ht="45.75" customHeight="1" x14ac:dyDescent="0.25">
      <c r="A5" s="77" t="s">
        <v>0</v>
      </c>
      <c r="B5" s="77"/>
      <c r="C5" s="77"/>
      <c r="D5" s="77"/>
      <c r="E5" s="77"/>
      <c r="F5" s="77"/>
      <c r="G5" s="77"/>
    </row>
    <row r="7" spans="1:7" ht="23.25" customHeight="1" x14ac:dyDescent="0.25">
      <c r="A7" s="3" t="s">
        <v>1</v>
      </c>
      <c r="B7" s="78"/>
      <c r="C7" s="79"/>
      <c r="E7" s="3" t="s">
        <v>2</v>
      </c>
      <c r="F7" s="80"/>
      <c r="G7" s="79"/>
    </row>
    <row r="8" spans="1:7" x14ac:dyDescent="0.25">
      <c r="A8" s="3"/>
      <c r="E8" s="3"/>
    </row>
    <row r="9" spans="1:7" ht="22.5" customHeight="1" x14ac:dyDescent="0.25">
      <c r="A9" s="3" t="s">
        <v>3</v>
      </c>
      <c r="B9" s="80"/>
      <c r="C9" s="79"/>
      <c r="E9" s="3" t="s">
        <v>4</v>
      </c>
      <c r="F9" s="80"/>
      <c r="G9" s="79"/>
    </row>
    <row r="10" spans="1:7" x14ac:dyDescent="0.25">
      <c r="A10" s="3"/>
      <c r="E10" s="3"/>
    </row>
    <row r="11" spans="1:7" ht="25.5" customHeight="1" x14ac:dyDescent="0.25">
      <c r="A11" s="3" t="s">
        <v>5</v>
      </c>
      <c r="B11" s="80"/>
      <c r="C11" s="79"/>
      <c r="E11" s="3" t="s">
        <v>6</v>
      </c>
      <c r="F11" s="80"/>
      <c r="G11" s="79"/>
    </row>
    <row r="14" spans="1:7" x14ac:dyDescent="0.25">
      <c r="B14" s="70" t="s">
        <v>7</v>
      </c>
      <c r="C14" s="70"/>
      <c r="F14" s="70" t="s">
        <v>8</v>
      </c>
      <c r="G14" s="70"/>
    </row>
    <row r="15" spans="1:7" ht="25.5" customHeight="1" x14ac:dyDescent="0.25">
      <c r="B15" s="71"/>
      <c r="C15" s="72"/>
      <c r="F15" s="73"/>
      <c r="G15" s="74"/>
    </row>
    <row r="17" spans="1:7" ht="21" customHeight="1" x14ac:dyDescent="0.25">
      <c r="A17" s="3" t="s">
        <v>9</v>
      </c>
      <c r="B17" s="38"/>
      <c r="E17" s="3" t="s">
        <v>9</v>
      </c>
      <c r="F17" s="54"/>
    </row>
    <row r="19" spans="1:7" ht="22.5" customHeight="1" x14ac:dyDescent="0.25">
      <c r="A19" s="3" t="s">
        <v>17</v>
      </c>
      <c r="B19" s="38"/>
      <c r="E19" s="3" t="s">
        <v>10</v>
      </c>
      <c r="F19" s="54"/>
    </row>
    <row r="21" spans="1:7" ht="23.25" customHeight="1" x14ac:dyDescent="0.25">
      <c r="A21" s="4" t="s">
        <v>16</v>
      </c>
      <c r="B21" s="25">
        <f>IF(B19=0,0,IF(B17&gt;9,B19*0.12*B17,B19*0.1*B17))</f>
        <v>0</v>
      </c>
      <c r="E21" s="4" t="s">
        <v>16</v>
      </c>
      <c r="F21" s="56">
        <f>IF(F19=0,0,IF(F17&gt;9,F19*0.12*F17,F19*0.1*F17))</f>
        <v>0</v>
      </c>
    </row>
    <row r="24" spans="1:7" x14ac:dyDescent="0.25">
      <c r="A24" s="75" t="str">
        <f>CONCATENATE(B15)</f>
        <v/>
      </c>
      <c r="B24" s="75"/>
      <c r="C24" s="2" t="s">
        <v>11</v>
      </c>
      <c r="D24" s="55" t="str">
        <f>IF(F19="","",IF(B21=0,F21,SI))</f>
        <v/>
      </c>
      <c r="E24" s="2" t="s">
        <v>12</v>
      </c>
      <c r="F24" s="76" t="str">
        <f>CONCATENATE(F15)</f>
        <v/>
      </c>
      <c r="G24" s="76"/>
    </row>
    <row r="26" spans="1:7" x14ac:dyDescent="0.25">
      <c r="A26" s="76" t="str">
        <f>CONCATENATE(F15)</f>
        <v/>
      </c>
      <c r="B26" s="76"/>
      <c r="C26" s="2" t="s">
        <v>11</v>
      </c>
      <c r="D26" s="55" t="str">
        <f>IF(B19="","",IF(F21=0,B21,0))</f>
        <v/>
      </c>
      <c r="E26" s="2" t="s">
        <v>12</v>
      </c>
      <c r="F26" s="75" t="str">
        <f>CONCATENATE(B15)</f>
        <v/>
      </c>
      <c r="G26" s="75"/>
    </row>
    <row r="29" spans="1:7" x14ac:dyDescent="0.25">
      <c r="A29" t="s">
        <v>13</v>
      </c>
      <c r="C29" s="68"/>
      <c r="D29" s="69"/>
      <c r="E29" s="1" t="s">
        <v>14</v>
      </c>
      <c r="F29" s="68"/>
      <c r="G29" s="69"/>
    </row>
    <row r="32" spans="1:7" x14ac:dyDescent="0.25">
      <c r="A32" t="s">
        <v>15</v>
      </c>
      <c r="B32" s="68"/>
      <c r="C32" s="69"/>
      <c r="E32" s="1" t="s">
        <v>23</v>
      </c>
      <c r="F32" s="68"/>
      <c r="G32" s="69"/>
    </row>
    <row r="33" spans="5:7" x14ac:dyDescent="0.25">
      <c r="E33" t="s">
        <v>22</v>
      </c>
      <c r="F33" s="68"/>
      <c r="G33" s="69"/>
    </row>
    <row r="34" spans="5:7" x14ac:dyDescent="0.25">
      <c r="E34" t="s">
        <v>21</v>
      </c>
      <c r="F34" s="68"/>
      <c r="G34" s="69"/>
    </row>
  </sheetData>
  <sheetProtection password="CFCF" sheet="1" objects="1" scenarios="1"/>
  <mergeCells count="21">
    <mergeCell ref="A5:G5"/>
    <mergeCell ref="B7:C7"/>
    <mergeCell ref="B9:C9"/>
    <mergeCell ref="B11:C11"/>
    <mergeCell ref="F7:G7"/>
    <mergeCell ref="F9:G9"/>
    <mergeCell ref="F11:G11"/>
    <mergeCell ref="F33:G33"/>
    <mergeCell ref="F34:G34"/>
    <mergeCell ref="B14:C14"/>
    <mergeCell ref="F14:G14"/>
    <mergeCell ref="C29:D29"/>
    <mergeCell ref="F29:G29"/>
    <mergeCell ref="B32:C32"/>
    <mergeCell ref="F32:G32"/>
    <mergeCell ref="B15:C15"/>
    <mergeCell ref="F15:G15"/>
    <mergeCell ref="A24:B24"/>
    <mergeCell ref="A26:B26"/>
    <mergeCell ref="F24:G24"/>
    <mergeCell ref="F26:G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workbookViewId="0">
      <selection activeCell="G1" sqref="G1:G2"/>
    </sheetView>
  </sheetViews>
  <sheetFormatPr baseColWidth="10" defaultRowHeight="15" x14ac:dyDescent="0.25"/>
  <sheetData>
    <row r="1" spans="1:7" x14ac:dyDescent="0.25">
      <c r="A1" s="46" t="s">
        <v>44</v>
      </c>
      <c r="B1" s="47"/>
      <c r="C1" s="47"/>
      <c r="D1" s="47"/>
      <c r="E1" s="47"/>
      <c r="F1" s="47"/>
      <c r="G1" s="48" t="s">
        <v>47</v>
      </c>
    </row>
    <row r="2" spans="1:7" x14ac:dyDescent="0.25">
      <c r="A2" s="49" t="s">
        <v>45</v>
      </c>
      <c r="G2" s="50" t="s">
        <v>48</v>
      </c>
    </row>
    <row r="3" spans="1:7" x14ac:dyDescent="0.25">
      <c r="A3" s="51" t="s">
        <v>46</v>
      </c>
      <c r="B3" s="52"/>
      <c r="C3" s="52"/>
      <c r="D3" s="52"/>
      <c r="E3" s="52"/>
      <c r="F3" s="52"/>
      <c r="G3" s="53"/>
    </row>
    <row r="4" spans="1:7" ht="32.25" customHeight="1" x14ac:dyDescent="0.25"/>
    <row r="5" spans="1:7" ht="45.75" customHeight="1" x14ac:dyDescent="0.25">
      <c r="A5" s="77" t="s">
        <v>18</v>
      </c>
      <c r="B5" s="77"/>
      <c r="C5" s="77"/>
      <c r="D5" s="77"/>
      <c r="E5" s="77"/>
      <c r="F5" s="77"/>
      <c r="G5" s="77"/>
    </row>
    <row r="7" spans="1:7" ht="23.25" customHeight="1" x14ac:dyDescent="0.25">
      <c r="A7" s="3" t="s">
        <v>1</v>
      </c>
      <c r="B7" s="80"/>
      <c r="C7" s="79"/>
      <c r="E7" s="3" t="s">
        <v>2</v>
      </c>
      <c r="F7" s="80"/>
      <c r="G7" s="79"/>
    </row>
    <row r="8" spans="1:7" x14ac:dyDescent="0.25">
      <c r="A8" s="3"/>
      <c r="E8" s="3"/>
    </row>
    <row r="9" spans="1:7" ht="22.5" customHeight="1" x14ac:dyDescent="0.25">
      <c r="A9" s="3" t="s">
        <v>3</v>
      </c>
      <c r="B9" s="80"/>
      <c r="C9" s="79"/>
      <c r="E9" s="3" t="s">
        <v>4</v>
      </c>
      <c r="F9" s="80"/>
      <c r="G9" s="79"/>
    </row>
    <row r="10" spans="1:7" x14ac:dyDescent="0.25">
      <c r="A10" s="3"/>
      <c r="E10" s="3"/>
    </row>
    <row r="11" spans="1:7" ht="25.5" customHeight="1" x14ac:dyDescent="0.25">
      <c r="A11" s="3" t="s">
        <v>5</v>
      </c>
      <c r="B11" s="80"/>
      <c r="C11" s="79"/>
      <c r="E11" s="3" t="s">
        <v>6</v>
      </c>
      <c r="F11" s="80"/>
      <c r="G11" s="79"/>
    </row>
    <row r="14" spans="1:7" x14ac:dyDescent="0.25">
      <c r="B14" s="70" t="s">
        <v>7</v>
      </c>
      <c r="C14" s="70"/>
      <c r="F14" s="70" t="s">
        <v>8</v>
      </c>
      <c r="G14" s="70"/>
    </row>
    <row r="15" spans="1:7" ht="25.5" customHeight="1" x14ac:dyDescent="0.25">
      <c r="B15" s="71"/>
      <c r="C15" s="72"/>
      <c r="F15" s="73"/>
      <c r="G15" s="74"/>
    </row>
    <row r="17" spans="1:7" ht="21" customHeight="1" x14ac:dyDescent="0.25">
      <c r="A17" s="3" t="s">
        <v>9</v>
      </c>
      <c r="B17" s="38"/>
      <c r="E17" s="3" t="s">
        <v>9</v>
      </c>
      <c r="F17" s="54"/>
    </row>
    <row r="19" spans="1:7" ht="22.5" customHeight="1" x14ac:dyDescent="0.25">
      <c r="A19" s="3" t="s">
        <v>19</v>
      </c>
      <c r="B19" s="38"/>
      <c r="E19" s="3" t="s">
        <v>20</v>
      </c>
      <c r="F19" s="54"/>
    </row>
    <row r="21" spans="1:7" ht="23.25" customHeight="1" x14ac:dyDescent="0.25">
      <c r="A21" s="4" t="s">
        <v>16</v>
      </c>
      <c r="B21" s="25">
        <f>IF(B19=0,0,IF(B17&gt;9,B19*0.12*B17,B19*0.1*B17))</f>
        <v>0</v>
      </c>
      <c r="E21" s="4" t="s">
        <v>16</v>
      </c>
      <c r="F21" s="56">
        <f>IF(F19=0,0,IF(F17&gt;9,F19*0.12*F17,F19*0.1*F17))</f>
        <v>0</v>
      </c>
    </row>
    <row r="24" spans="1:7" x14ac:dyDescent="0.25">
      <c r="A24" s="75" t="str">
        <f>CONCATENATE(B15)</f>
        <v/>
      </c>
      <c r="B24" s="75"/>
      <c r="C24" s="2" t="s">
        <v>11</v>
      </c>
      <c r="D24" s="55" t="str">
        <f>IF(F19="","",IF(B21=0,F21,IF(B21&lt;F21,(F21-((F21+B21)/2)),0)))</f>
        <v/>
      </c>
      <c r="E24" s="2" t="s">
        <v>12</v>
      </c>
      <c r="F24" s="76" t="str">
        <f>CONCATENATE(F15)</f>
        <v/>
      </c>
      <c r="G24" s="76"/>
    </row>
    <row r="26" spans="1:7" x14ac:dyDescent="0.25">
      <c r="A26" s="76" t="str">
        <f>CONCATENATE(F15)</f>
        <v/>
      </c>
      <c r="B26" s="76"/>
      <c r="C26" s="2" t="s">
        <v>11</v>
      </c>
      <c r="D26" s="55" t="str">
        <f>IF(B19="","",IF(F21=0,B21,IF(F21&lt;B21,(B21-((B21+F21)/2)),0)))</f>
        <v/>
      </c>
      <c r="E26" s="2" t="s">
        <v>12</v>
      </c>
      <c r="F26" s="75" t="str">
        <f>CONCATENATE(B15)</f>
        <v/>
      </c>
      <c r="G26" s="75"/>
    </row>
    <row r="29" spans="1:7" x14ac:dyDescent="0.25">
      <c r="A29" t="s">
        <v>13</v>
      </c>
      <c r="C29" s="68"/>
      <c r="D29" s="69"/>
      <c r="E29" s="1" t="s">
        <v>14</v>
      </c>
      <c r="F29" s="68"/>
      <c r="G29" s="69"/>
    </row>
    <row r="32" spans="1:7" x14ac:dyDescent="0.25">
      <c r="A32" t="s">
        <v>15</v>
      </c>
      <c r="B32" s="68"/>
      <c r="C32" s="69"/>
      <c r="E32" s="1" t="s">
        <v>23</v>
      </c>
      <c r="F32" s="68"/>
      <c r="G32" s="69"/>
    </row>
    <row r="33" spans="5:7" x14ac:dyDescent="0.25">
      <c r="E33" t="s">
        <v>22</v>
      </c>
      <c r="F33" s="68"/>
      <c r="G33" s="69"/>
    </row>
    <row r="34" spans="5:7" x14ac:dyDescent="0.25">
      <c r="E34" t="s">
        <v>21</v>
      </c>
      <c r="F34" s="68"/>
      <c r="G34" s="69"/>
    </row>
  </sheetData>
  <sheetProtection password="CFCF" sheet="1" objects="1" scenarios="1"/>
  <mergeCells count="21">
    <mergeCell ref="B11:C11"/>
    <mergeCell ref="F11:G11"/>
    <mergeCell ref="A5:G5"/>
    <mergeCell ref="B7:C7"/>
    <mergeCell ref="F7:G7"/>
    <mergeCell ref="B9:C9"/>
    <mergeCell ref="F9:G9"/>
    <mergeCell ref="B14:C14"/>
    <mergeCell ref="F14:G14"/>
    <mergeCell ref="B15:C15"/>
    <mergeCell ref="F15:G15"/>
    <mergeCell ref="A24:B24"/>
    <mergeCell ref="F24:G24"/>
    <mergeCell ref="F33:G33"/>
    <mergeCell ref="F34:G34"/>
    <mergeCell ref="A26:B26"/>
    <mergeCell ref="F26:G26"/>
    <mergeCell ref="C29:D29"/>
    <mergeCell ref="F29:G29"/>
    <mergeCell ref="B32:C32"/>
    <mergeCell ref="F32:G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2"/>
  <sheetViews>
    <sheetView tabSelected="1" workbookViewId="0">
      <selection activeCell="A90" sqref="A90:D90"/>
    </sheetView>
  </sheetViews>
  <sheetFormatPr baseColWidth="10" defaultRowHeight="15" x14ac:dyDescent="0.25"/>
  <cols>
    <col min="5" max="6" width="11.5703125" bestFit="1" customWidth="1"/>
    <col min="7" max="7" width="12.28515625" bestFit="1" customWidth="1"/>
    <col min="8" max="8" width="12.28515625" customWidth="1"/>
    <col min="10" max="16" width="11.42578125" hidden="1" customWidth="1"/>
  </cols>
  <sheetData>
    <row r="1" spans="2:16" x14ac:dyDescent="0.25">
      <c r="B1" s="46" t="s">
        <v>44</v>
      </c>
      <c r="C1" s="47"/>
      <c r="D1" s="47"/>
      <c r="E1" s="47"/>
      <c r="F1" s="47"/>
      <c r="G1" s="47"/>
      <c r="H1" s="48" t="s">
        <v>47</v>
      </c>
      <c r="J1" s="123" t="str">
        <f>CONCATENATE(B16)</f>
        <v/>
      </c>
      <c r="K1" s="124"/>
      <c r="L1" s="5" t="s">
        <v>11</v>
      </c>
      <c r="M1" s="11">
        <f>IF(B20="",0,IF(F20=0,0,IF(G16&gt;0,0,IF(G20&lt;0,0,IF(ABS(G16)=0,0,IF(ABS(G16)=ABS(G20),ABS(G16),IF(ABS(G16)&gt;ABS(G20),ABS(G20),ABS(G16))))))))</f>
        <v>0</v>
      </c>
      <c r="N1" s="5" t="s">
        <v>12</v>
      </c>
      <c r="O1" s="111" t="str">
        <f>CONCATENATE(B20)</f>
        <v/>
      </c>
      <c r="P1" s="112"/>
    </row>
    <row r="2" spans="2:16" x14ac:dyDescent="0.25">
      <c r="B2" s="49" t="s">
        <v>45</v>
      </c>
      <c r="H2" s="50" t="s">
        <v>48</v>
      </c>
      <c r="J2" s="121" t="s">
        <v>25</v>
      </c>
      <c r="K2" s="122"/>
      <c r="L2" s="2" t="s">
        <v>11</v>
      </c>
      <c r="M2" s="12">
        <f>IF(B24="",0,IF(F24=0,0,IF(G16&gt;0,0,IF(G24&lt;0,0,IF(ABS(G16)-M1=0,0,IF(ABS(G16)-M1=ABS(G24),ABS(G16)-M1,IF(ABS(G16)-M1&gt;ABS(G24),ABS(G24),ABS(G16)-M1)))))))</f>
        <v>0</v>
      </c>
      <c r="N2" s="2" t="s">
        <v>12</v>
      </c>
      <c r="O2" s="94" t="str">
        <f>CONCATENATE(B24)</f>
        <v/>
      </c>
      <c r="P2" s="95"/>
    </row>
    <row r="3" spans="2:16" x14ac:dyDescent="0.25">
      <c r="B3" s="51" t="s">
        <v>46</v>
      </c>
      <c r="C3" s="52"/>
      <c r="D3" s="52"/>
      <c r="E3" s="52"/>
      <c r="F3" s="52"/>
      <c r="G3" s="52"/>
      <c r="H3" s="53"/>
      <c r="J3" s="121" t="s">
        <v>25</v>
      </c>
      <c r="K3" s="122"/>
      <c r="L3" s="2" t="s">
        <v>11</v>
      </c>
      <c r="M3" s="12">
        <f>IF(B28="",0,IF(F28=0,0,IF(G16&gt;0,0,IF(G28&lt;0,0,IF(ABS(G16)-M1-M2=0,0,IF(ABS(G16)-M1-M2=ABS(G28),ABS(G16)-M1-M2,IF(ABS(G16)-M1-M2&gt;ABS(G28),ABS(G28),ABS(G16)-M1-M2)))))))</f>
        <v>0</v>
      </c>
      <c r="N3" s="2" t="s">
        <v>12</v>
      </c>
      <c r="O3" s="94" t="str">
        <f>CONCATENATE(B28)</f>
        <v/>
      </c>
      <c r="P3" s="95"/>
    </row>
    <row r="4" spans="2:16" x14ac:dyDescent="0.25">
      <c r="J4" s="121" t="s">
        <v>25</v>
      </c>
      <c r="K4" s="122"/>
      <c r="L4" s="2" t="s">
        <v>11</v>
      </c>
      <c r="M4" s="12">
        <f>IF(B32="",0,IF(F32=0,0,IF(G16&gt;0,0,IF(G32&lt;0,0,IF(ABS(G16)-M1-M2-M3=0,0,IF(ABS(G16)-M1-M2-M3=ABS(G32),ABS(G16)-M1-M2-M3,IF(ABS(G16)-M1-M2-M3&gt;ABS(G32),ABS(G32),ABS(G16)-M1-M2-M3)))))))</f>
        <v>0</v>
      </c>
      <c r="N4" s="2" t="s">
        <v>12</v>
      </c>
      <c r="O4" s="94" t="str">
        <f>CONCATENATE(B32)</f>
        <v/>
      </c>
      <c r="P4" s="95"/>
    </row>
    <row r="5" spans="2:16" ht="23.25" x14ac:dyDescent="0.25">
      <c r="B5" s="77" t="s">
        <v>37</v>
      </c>
      <c r="C5" s="77"/>
      <c r="D5" s="77"/>
      <c r="E5" s="77"/>
      <c r="F5" s="77"/>
      <c r="G5" s="77"/>
      <c r="H5" s="77"/>
      <c r="J5" s="121" t="s">
        <v>25</v>
      </c>
      <c r="K5" s="122"/>
      <c r="L5" s="2" t="s">
        <v>11</v>
      </c>
      <c r="M5" s="12">
        <f>IF(B36="",0,IF(F36=0,0,IF(G16&gt;0,0,IF(G36&lt;0,0,IF(ABS(G16)-M1-M2-M3-M4=0,0,IF(ABS(G16)-M1-M2-M3-M4=ABS(G36),ABS(G16)-M1-M2-M3-M4,IF(ABS(G16)-M1-M2-M3-M4&gt;ABS(G36),ABS(G36),ABS(G16)-M1-M2-M3-M4)))))))</f>
        <v>0</v>
      </c>
      <c r="N5" s="2" t="s">
        <v>12</v>
      </c>
      <c r="O5" s="94" t="str">
        <f>CONCATENATE(B36)</f>
        <v/>
      </c>
      <c r="P5" s="95"/>
    </row>
    <row r="6" spans="2:16" x14ac:dyDescent="0.25">
      <c r="J6" s="121" t="s">
        <v>25</v>
      </c>
      <c r="K6" s="122"/>
      <c r="L6" s="2" t="s">
        <v>11</v>
      </c>
      <c r="M6" s="12">
        <f>IF(B40="",0,IF(F40=0,0,IF(G16&gt;0,0,IF(G40&lt;0,0,IF(ABS(G16)-M1-M2-M3-M4-M5=0,0,IF(ABS(G16)-M1-M2-M3-M4-M5=ABS(G40),ABS(G16)-M1-M2-M3-M4-M5,IF(ABS(G16)-M1-M2-M3-M4-M5&gt;ABS(G40),ABS(G40),ABS(G16)-M1-M2-M3-M4-M5)))))))</f>
        <v>0</v>
      </c>
      <c r="N6" s="2" t="s">
        <v>12</v>
      </c>
      <c r="O6" s="94" t="str">
        <f>CONCATENATE(B40)</f>
        <v/>
      </c>
      <c r="P6" s="95"/>
    </row>
    <row r="7" spans="2:16" x14ac:dyDescent="0.25">
      <c r="B7" s="3" t="s">
        <v>1</v>
      </c>
      <c r="C7" s="78"/>
      <c r="D7" s="79"/>
      <c r="F7" s="3" t="s">
        <v>2</v>
      </c>
      <c r="G7" s="80"/>
      <c r="H7" s="79"/>
      <c r="J7" s="128" t="s">
        <v>25</v>
      </c>
      <c r="K7" s="129"/>
      <c r="L7" s="6" t="s">
        <v>11</v>
      </c>
      <c r="M7" s="13">
        <f>IF(B44="",0,IF(F44=0,0,IF(G16&gt;0,0,IF(G44&lt;0,0,IF(ABS(G16)-M1-M2-M3-M4-M5-M6=0,0,IF(ABS(G16)-M1-M2-M3-M4-M5-M6=ABS(G44),ABS(G16)-M1-M2-M3-M4-M5-M6,IF(ABS(G16)-M1-M2-M3-M4-M5-M6&gt;ABS(G44),ABS(G44),ABS(G16)-M1-M2-M3-M4-M5-M6)))))))</f>
        <v>0</v>
      </c>
      <c r="N7" s="6" t="s">
        <v>12</v>
      </c>
      <c r="O7" s="70" t="str">
        <f>CONCATENATE(B44)</f>
        <v/>
      </c>
      <c r="P7" s="96"/>
    </row>
    <row r="8" spans="2:16" x14ac:dyDescent="0.25">
      <c r="B8" s="3"/>
      <c r="F8" s="3"/>
      <c r="J8" s="110" t="str">
        <f>CONCATENATE(B20)</f>
        <v/>
      </c>
      <c r="K8" s="111"/>
      <c r="L8" s="5" t="s">
        <v>11</v>
      </c>
      <c r="M8" s="11">
        <f>IF(B16="",0,IF(F16=0,0,IF(G20&gt;0,0,IF(G16&lt;0,0,IF(ABS(G20)=0,0,IF(ABS(G20)=ABS(G16),ABS(G20),IF(ABS(G20)&gt;ABS(G16),ABS(G16),ABS(G20))))))))</f>
        <v>0</v>
      </c>
      <c r="N8" s="5" t="s">
        <v>12</v>
      </c>
      <c r="O8" s="124" t="str">
        <f>CONCATENATE(B16)</f>
        <v/>
      </c>
      <c r="P8" s="127"/>
    </row>
    <row r="9" spans="2:16" x14ac:dyDescent="0.25">
      <c r="B9" s="3" t="s">
        <v>3</v>
      </c>
      <c r="C9" s="80"/>
      <c r="D9" s="79"/>
      <c r="F9" s="3" t="s">
        <v>4</v>
      </c>
      <c r="G9" s="80"/>
      <c r="H9" s="79"/>
      <c r="J9" s="113" t="s">
        <v>25</v>
      </c>
      <c r="K9" s="114"/>
      <c r="L9" s="2" t="s">
        <v>11</v>
      </c>
      <c r="M9" s="12">
        <f>IF(B24="",0,IF(F24=0,0,IF(G20&gt;0,0,IF(G24&lt;0,0,IF(ABS(G20)-M8=0,0,IF(ABS(G20)-M8=ABS(G24)-M2,ABS(G20)-M8,IF(ABS(G20)-M8&gt;ABS(G24)-M2,ABS(G24)-M2,ABS(G20)-M8)))))))</f>
        <v>0</v>
      </c>
      <c r="N9" s="2" t="s">
        <v>12</v>
      </c>
      <c r="O9" s="94" t="str">
        <f>CONCATENATE(B24)</f>
        <v/>
      </c>
      <c r="P9" s="95"/>
    </row>
    <row r="10" spans="2:16" x14ac:dyDescent="0.25">
      <c r="B10" s="3"/>
      <c r="F10" s="3"/>
      <c r="J10" s="113" t="s">
        <v>25</v>
      </c>
      <c r="K10" s="114"/>
      <c r="L10" s="2" t="s">
        <v>11</v>
      </c>
      <c r="M10" s="12">
        <f>IF(B28="",0,IF(F28=0,0,IF(G20&gt;0,0,IF(G28&lt;0,0,IF(ABS(G20)-M8-M9=0,0,IF(ABS(G20)-M8-M9=ABS(G28)-M3,ABS(G20)-M8-M9,IF(ABS(G20)-M8-M9&gt;ABS(G28)-M3,ABS(G28)-M3,ABS(G20)-M8-M9)))))))</f>
        <v>0</v>
      </c>
      <c r="N10" s="2" t="s">
        <v>12</v>
      </c>
      <c r="O10" s="94" t="str">
        <f>CONCATENATE(B28)</f>
        <v/>
      </c>
      <c r="P10" s="95"/>
    </row>
    <row r="11" spans="2:16" x14ac:dyDescent="0.25">
      <c r="B11" s="3" t="s">
        <v>5</v>
      </c>
      <c r="C11" s="80"/>
      <c r="D11" s="79"/>
      <c r="F11" s="3" t="s">
        <v>6</v>
      </c>
      <c r="G11" s="80"/>
      <c r="H11" s="79"/>
      <c r="J11" s="113" t="s">
        <v>25</v>
      </c>
      <c r="K11" s="114"/>
      <c r="L11" s="2" t="s">
        <v>11</v>
      </c>
      <c r="M11" s="12">
        <f>IF(B32="",0,IF(F32=0,0,IF(G20&gt;0,0,IF(G32&lt;0,0,IF(ABS(G20)-M8-M9-M10=0,0,IF(ABS(G20)-M8-M9-M10=ABS(G32)-M4,ABS(G20)-M8-M9-M10,IF(ABS(G20)-M8-M9-M10&gt;ABS(G32)-M4,ABS(G32)-M4,ABS(G20)-M8-M9-M10)))))))</f>
        <v>0</v>
      </c>
      <c r="N11" s="2" t="s">
        <v>12</v>
      </c>
      <c r="O11" s="94" t="str">
        <f>CONCATENATE(B32)</f>
        <v/>
      </c>
      <c r="P11" s="95"/>
    </row>
    <row r="12" spans="2:16" ht="15.75" thickBot="1" x14ac:dyDescent="0.3">
      <c r="J12" s="113" t="s">
        <v>25</v>
      </c>
      <c r="K12" s="114"/>
      <c r="L12" s="2" t="s">
        <v>11</v>
      </c>
      <c r="M12" s="12">
        <f>IF(B36="",0,IF(F36=0,0,IF(G20&gt;0,0,IF(G36&lt;0,0,IF(ABS(G20)-M8-M9-M10-M11=0,0,IF(ABS(G20)-M8-M9-M10-M11=ABS(G36)-M5,ABS(G20)-M8-M9-M10-M11,IF(ABS(G20)-M8-M9-M10-M11&gt;ABS(G36)-M5,ABS(G36)-M5,ABS(G20)-M8-M9-M10-M11)))))))</f>
        <v>0</v>
      </c>
      <c r="N12" s="2" t="s">
        <v>12</v>
      </c>
      <c r="O12" s="94" t="str">
        <f>CONCATENATE(B36)</f>
        <v/>
      </c>
      <c r="P12" s="95"/>
    </row>
    <row r="13" spans="2:16" ht="16.5" thickBot="1" x14ac:dyDescent="0.3">
      <c r="D13" s="1" t="s">
        <v>36</v>
      </c>
      <c r="E13" s="7" t="s">
        <v>33</v>
      </c>
      <c r="F13" s="18">
        <v>0.1</v>
      </c>
      <c r="G13" s="8" t="s">
        <v>34</v>
      </c>
      <c r="H13" s="18">
        <v>0.12</v>
      </c>
      <c r="J13" s="113" t="s">
        <v>25</v>
      </c>
      <c r="K13" s="114"/>
      <c r="L13" s="2" t="s">
        <v>11</v>
      </c>
      <c r="M13" s="12">
        <f>IF(B40="",0,IF(F40=0,0,IF(G20&gt;0,0,IF(G40&lt;0,0,IF(ABS(G20)-M8-M9-M10-M11-M12=0,0,IF(ABS(G20)-M8-M9-M10-M11-M12=ABS(G40)-M6,ABS(G20)-M8-M9-M10-M11-M12,IF(ABS(G20)-M8-M9-M10-M11-M12&gt;ABS(G40)-M6,ABS(G40)-M6,ABS(G20)-M8-M9-M10-M11-M12)))))))</f>
        <v>0</v>
      </c>
      <c r="N13" s="2" t="s">
        <v>12</v>
      </c>
      <c r="O13" s="94" t="str">
        <f>CONCATENATE(B40)</f>
        <v/>
      </c>
      <c r="P13" s="95"/>
    </row>
    <row r="14" spans="2:16" x14ac:dyDescent="0.25">
      <c r="J14" s="108" t="s">
        <v>25</v>
      </c>
      <c r="K14" s="109"/>
      <c r="L14" s="6" t="s">
        <v>11</v>
      </c>
      <c r="M14" s="13">
        <f>IF(B44="",0,IF(F44=0,0,IF(G20&gt;0,0,IF(G44&lt;0,0,IF(ABS(G20)-M8-M9-M10-M11-M12-M13=0,0,IF(ABS(G20)-M8-M9-M10-M11-M12-M13=ABS(G44)-M7,ABS(G20)-M8-M9-M10-M11-M12-M13,IF(ABS(G20)-M8-M9-M10-M11-M12-M13&gt;ABS(G44)-M7,ABS(G44)-M7,ABS(G20)-M8-M9-M10-M11-M12-M13)))))))</f>
        <v>0</v>
      </c>
      <c r="N14" s="6" t="s">
        <v>12</v>
      </c>
      <c r="O14" s="70" t="str">
        <f>CONCATENATE(B44)</f>
        <v/>
      </c>
      <c r="P14" s="96"/>
    </row>
    <row r="15" spans="2:16" ht="15" customHeight="1" x14ac:dyDescent="0.25">
      <c r="B15" s="70" t="s">
        <v>7</v>
      </c>
      <c r="C15" s="70"/>
      <c r="D15" s="3" t="s">
        <v>9</v>
      </c>
      <c r="E15" s="3" t="s">
        <v>19</v>
      </c>
      <c r="F15" s="4" t="s">
        <v>26</v>
      </c>
      <c r="G15" s="4" t="s">
        <v>16</v>
      </c>
      <c r="H15" s="4" t="s">
        <v>35</v>
      </c>
      <c r="J15" s="110" t="str">
        <f>CONCATENATE(B24)</f>
        <v/>
      </c>
      <c r="K15" s="111"/>
      <c r="L15" s="5" t="s">
        <v>11</v>
      </c>
      <c r="M15" s="14">
        <f>IF(B16="",0,IF(F16=0,0,IF(G24&gt;0,0,IF(G16&lt;0,0,IF(ABS(G24)=0,0,IF(ABS(G24)=ABS(G16)-M8,ABS(G24),IF(ABS(G24)&gt;ABS(G16)-M8,ABS(G16)-M8,ABS(G24))))))))</f>
        <v>0</v>
      </c>
      <c r="N15" s="5" t="s">
        <v>12</v>
      </c>
      <c r="O15" s="111" t="str">
        <f>CONCATENATE(B16)</f>
        <v/>
      </c>
      <c r="P15" s="112"/>
    </row>
    <row r="16" spans="2:16" ht="24.95" customHeight="1" x14ac:dyDescent="0.25">
      <c r="B16" s="71"/>
      <c r="C16" s="72"/>
      <c r="D16" s="38"/>
      <c r="E16" s="38"/>
      <c r="F16" s="25">
        <f>IF(B16="",0,IF(D16&gt;9,E16*H13*D16,E16*F13*D16))</f>
        <v>0</v>
      </c>
      <c r="G16" s="25">
        <f>IF(B16="",0,F16-((F16+F20+F24+F28+F32+F36+F40+F44)/(COUNTA(B16,B20,B24,B28,B32,B36,B40,B44))))</f>
        <v>0</v>
      </c>
      <c r="H16" s="26">
        <f>IF(G16&gt;0,G16-M8-M15-M24-M33-M43-M50-M57,G16+M1+M2+M3+M4+M5+M6+M7)</f>
        <v>0</v>
      </c>
      <c r="J16" s="113" t="s">
        <v>25</v>
      </c>
      <c r="K16" s="114"/>
      <c r="L16" s="2" t="s">
        <v>11</v>
      </c>
      <c r="M16" s="12">
        <f>IF(B20="",0,IF(F20=0,0,IF(G24&gt;0,0,IF(G20&lt;0,0,IF(ABS(G24)-M15=0,0,IF(ABS(G24)-M15=ABS(G20)-M1,ABS(G24)-M15,IF(ABS(G24)-M15&gt;ABS(G20)-M1,ABS(G20)-M1,ABS(G24)-M15)))))))</f>
        <v>0</v>
      </c>
      <c r="N16" s="2" t="s">
        <v>12</v>
      </c>
      <c r="O16" s="94" t="str">
        <f>CONCATENATE(B20)</f>
        <v/>
      </c>
      <c r="P16" s="95"/>
    </row>
    <row r="17" spans="2:16" x14ac:dyDescent="0.25">
      <c r="H17" s="4"/>
      <c r="J17" s="113" t="s">
        <v>25</v>
      </c>
      <c r="K17" s="114"/>
      <c r="L17" s="2" t="s">
        <v>11</v>
      </c>
      <c r="M17" s="12">
        <f>IF(B28="",0,IF(F28=0,0,IF(G24&gt;0,0,IF(G28&lt;0,0,IF(ABS(G24)-M15-M16=0,0,IF(ABS(G24)-M15-M16=ABS(G28)-M3-M10,ABS(G24)-M15-M16,IF(ABS(G24)-M15-M16&gt;ABS(G28)-M3-M10,ABS(G28)-M3-M10,ABS(G24)-M15-M16)))))))</f>
        <v>0</v>
      </c>
      <c r="N17" s="2" t="s">
        <v>12</v>
      </c>
      <c r="O17" s="94" t="str">
        <f>CONCATENATE(B28)</f>
        <v/>
      </c>
      <c r="P17" s="95"/>
    </row>
    <row r="18" spans="2:16" x14ac:dyDescent="0.25">
      <c r="H18" s="4"/>
      <c r="J18" s="19"/>
      <c r="K18" s="1"/>
      <c r="L18" s="2"/>
      <c r="M18" s="12"/>
      <c r="N18" s="2"/>
      <c r="O18" s="2"/>
      <c r="P18" s="20"/>
    </row>
    <row r="19" spans="2:16" ht="15" customHeight="1" x14ac:dyDescent="0.25">
      <c r="B19" s="70" t="s">
        <v>8</v>
      </c>
      <c r="C19" s="70"/>
      <c r="D19" s="3" t="s">
        <v>9</v>
      </c>
      <c r="E19" s="3" t="s">
        <v>20</v>
      </c>
      <c r="F19" s="4" t="s">
        <v>16</v>
      </c>
      <c r="H19" s="4"/>
      <c r="J19" s="113" t="s">
        <v>25</v>
      </c>
      <c r="K19" s="114"/>
      <c r="L19" s="2" t="s">
        <v>11</v>
      </c>
      <c r="M19" s="12">
        <f>IF(B32="",0,IF(F32=0,0,IF(G24&gt;0,0,IF(G32&lt;0,0,IF(ABS(G24)-M15-M16-M17=0,0,IF(ABS(G24)-M15-M16-M17=ABS(G32)-M4-M11,ABS(G24)-M15-M16-M17,IF(ABS(G24)-M15-M16-M17&gt;ABS(G32)-M4-M11,ABS(G32)-M4-M11,ABS(G24)-M15-M16-M17)))))))</f>
        <v>0</v>
      </c>
      <c r="N19" s="2" t="s">
        <v>12</v>
      </c>
      <c r="O19" s="94" t="str">
        <f>CONCATENATE(B32)</f>
        <v/>
      </c>
      <c r="P19" s="95"/>
    </row>
    <row r="20" spans="2:16" ht="24.95" customHeight="1" x14ac:dyDescent="0.25">
      <c r="B20" s="92"/>
      <c r="C20" s="93"/>
      <c r="D20" s="39"/>
      <c r="E20" s="39"/>
      <c r="F20" s="27">
        <f>IF(B20="",0,IF(D20&gt;9,E20*H13*D20,E20*F13*D20))</f>
        <v>0</v>
      </c>
      <c r="G20" s="27">
        <f>IF(B20="",0,F20-((F16+F20+F24+F28+F32+F36+F40+F44)/(COUNTA(B16,B20,B24,B28,B32,B36,B40,B44))))</f>
        <v>0</v>
      </c>
      <c r="H20" s="26">
        <f>IF(G20&gt;0,G20-M1-M16-M25-M35-M44-M51-M58,G20+M8+M9+M10+M11+M12+M13+M14)</f>
        <v>0</v>
      </c>
      <c r="J20" s="113" t="s">
        <v>25</v>
      </c>
      <c r="K20" s="114"/>
      <c r="L20" s="2" t="s">
        <v>11</v>
      </c>
      <c r="M20" s="12">
        <f>IF(B36="",0,IF(F36=0,0,IF(G24&gt;0,0,IF(G36&lt;0,0,IF(ABS(G24)-M15-M16-M17-M19=0,0,IF(ABS(G24)-M15-M16-M17-M19=ABS(G36)-M5-M12,ABS(G24)-M15-M16-M17-M19,IF(ABS(G24)-M15-M16-M17-M19&gt;ABS(G36)-M5-M12,ABS(G36)-M5-M12,ABS(G24)-M15-M16-M17-M19)))))))</f>
        <v>0</v>
      </c>
      <c r="N20" s="2" t="s">
        <v>12</v>
      </c>
      <c r="O20" s="94" t="str">
        <f>CONCATENATE(B36)</f>
        <v/>
      </c>
      <c r="P20" s="95"/>
    </row>
    <row r="21" spans="2:16" x14ac:dyDescent="0.25">
      <c r="H21" s="9"/>
      <c r="J21" s="113" t="s">
        <v>25</v>
      </c>
      <c r="K21" s="114"/>
      <c r="L21" s="2" t="s">
        <v>11</v>
      </c>
      <c r="M21" s="12">
        <f>IF(B40="",0,IF(F40=0,0,IF(G24&gt;0,0,IF(G40&lt;0,0,IF(ABS(G24)-M15-M16-M17-M19-M20=0,0,IF(ABS(G24)-M15-M16-M17-M19-M20=ABS(G40)-M6-M13,ABS(G24)-M15-M16-M17-M19-M20,IF(ABS(G24)-M15-M16-M17-M19-M20&gt;ABS(G40)-M6-M13,ABS(G40)-M6-M13,ABS(G24)-M15-M16-M17-M19-M20)))))))</f>
        <v>0</v>
      </c>
      <c r="N21" s="2" t="s">
        <v>12</v>
      </c>
      <c r="O21" s="94" t="str">
        <f>CONCATENATE(B40)</f>
        <v/>
      </c>
      <c r="P21" s="95"/>
    </row>
    <row r="22" spans="2:16" x14ac:dyDescent="0.25">
      <c r="H22" s="9"/>
      <c r="J22" s="19"/>
      <c r="K22" s="1"/>
      <c r="L22" s="2"/>
      <c r="M22" s="12"/>
      <c r="N22" s="2"/>
      <c r="O22" s="2"/>
      <c r="P22" s="20"/>
    </row>
    <row r="23" spans="2:16" ht="15" customHeight="1" x14ac:dyDescent="0.25">
      <c r="B23" s="70" t="s">
        <v>24</v>
      </c>
      <c r="C23" s="70"/>
      <c r="D23" s="3" t="s">
        <v>9</v>
      </c>
      <c r="E23" s="3" t="s">
        <v>20</v>
      </c>
      <c r="F23" s="4" t="s">
        <v>16</v>
      </c>
      <c r="H23" s="9"/>
      <c r="J23" s="108" t="s">
        <v>25</v>
      </c>
      <c r="K23" s="109"/>
      <c r="L23" s="6" t="s">
        <v>11</v>
      </c>
      <c r="M23" s="13">
        <f>IF(B44="",0,IF(F44=0,0,IF(G24&gt;0,0,IF(G44&lt;0,0,IF(ABS(G24)-M15-M16-M17-M19-M20-M21=0,0,IF(ABS(G24)-M15-M16-M17-M19-M20=ABS(G44)-M7-M14,ABS(G24)-M15-M16-M17-M19-M20-M21,IF(ABS(G24)-M15-M16-M17-M19-M20-M21&gt;ABS(G44)-M7-M14,ABS(G44)-M7-M14,ABS(G24)-M15-M16-M17-M19-M20-M21)))))))</f>
        <v>0</v>
      </c>
      <c r="N23" s="6" t="s">
        <v>12</v>
      </c>
      <c r="O23" s="70" t="str">
        <f>CONCATENATE(B44)</f>
        <v/>
      </c>
      <c r="P23" s="96"/>
    </row>
    <row r="24" spans="2:16" ht="24.95" customHeight="1" x14ac:dyDescent="0.25">
      <c r="B24" s="102"/>
      <c r="C24" s="103"/>
      <c r="D24" s="40"/>
      <c r="E24" s="40"/>
      <c r="F24" s="28">
        <f>IF(B24="",0,IF(D24&gt;9,E24*H13*D24,E24*F13*D24))</f>
        <v>0</v>
      </c>
      <c r="G24" s="28">
        <f>IF(B24="",0,F24-((F16+F20+F24+F28+F32+F36+F40+F44)/(COUNTA(B16,B20,B24,B28,B32,B36,B40,B44))))</f>
        <v>0</v>
      </c>
      <c r="H24" s="26">
        <f>IF(G24&gt;0,G24-M2-M9-M27-M36-M45-M52-M59,G24+M15+M16+M17+M19+M20+M21+M23)</f>
        <v>0</v>
      </c>
      <c r="J24" s="110" t="str">
        <f>CONCATENATE(B28)</f>
        <v/>
      </c>
      <c r="K24" s="111"/>
      <c r="L24" s="5" t="s">
        <v>11</v>
      </c>
      <c r="M24" s="11">
        <f>IF(B16="",0,IF(F16=0,0,IF(G28&gt;0,0,IF(G16&lt;0,0,IF(ABS(G28)=0,0,IF(ABS(G28)=ABS(G16)-M8-M15,ABS(G28),IF(ABS(G28)&gt;ABS(G16)-M8-M15,ABS(G16)-M8-M15,ABS(G28))))))))</f>
        <v>0</v>
      </c>
      <c r="N24" s="5" t="s">
        <v>12</v>
      </c>
      <c r="O24" s="111" t="str">
        <f>CONCATENATE(B16)</f>
        <v/>
      </c>
      <c r="P24" s="112"/>
    </row>
    <row r="25" spans="2:16" x14ac:dyDescent="0.25">
      <c r="H25" s="10"/>
      <c r="J25" s="113" t="s">
        <v>25</v>
      </c>
      <c r="K25" s="114"/>
      <c r="L25" s="2" t="s">
        <v>11</v>
      </c>
      <c r="M25" s="15">
        <f>IF(B20="",0,IF(F20=0,0,IF(G28&gt;0,0,IF(G20&lt;0,0,IF(ABS(G28)-M24=0,0,IF(ABS(G28)-M24=ABS(G20)-M1-M16,ABS(G28)-M24,IF(ABS(G28)-M24&gt;ABS(G20)-M1-M16,ABS(G20)-M1-M16,ABS(G28)-M24)))))))</f>
        <v>0</v>
      </c>
      <c r="N25" s="2" t="s">
        <v>12</v>
      </c>
      <c r="O25" s="94" t="str">
        <f>CONCATENATE(B20)</f>
        <v/>
      </c>
      <c r="P25" s="95"/>
    </row>
    <row r="26" spans="2:16" x14ac:dyDescent="0.25">
      <c r="H26" s="10"/>
      <c r="J26" s="19"/>
      <c r="K26" s="1"/>
      <c r="L26" s="2"/>
      <c r="M26" s="15"/>
      <c r="N26" s="2"/>
      <c r="O26" s="2"/>
      <c r="P26" s="20"/>
    </row>
    <row r="27" spans="2:16" ht="15" customHeight="1" x14ac:dyDescent="0.25">
      <c r="B27" s="70" t="s">
        <v>27</v>
      </c>
      <c r="C27" s="70"/>
      <c r="D27" s="3" t="s">
        <v>9</v>
      </c>
      <c r="E27" s="3" t="s">
        <v>20</v>
      </c>
      <c r="F27" s="4" t="s">
        <v>16</v>
      </c>
      <c r="H27" s="10"/>
      <c r="J27" s="113" t="s">
        <v>25</v>
      </c>
      <c r="K27" s="114"/>
      <c r="L27" s="2" t="s">
        <v>11</v>
      </c>
      <c r="M27" s="15">
        <f>IF(B24="",0,IF(F24=0,0,IF(G28&gt;0,0,IF(G24&lt;0,0,IF(ABS(G28)-M24-M25=0,0,IF(ABS(G28)-M24-M25=ABS(G24)-M2-M9,ABS(G28)-M24-M25,IF(ABS(G28)-M24-M25&gt;ABS(G24)-M2-M9,ABS(G24)-M2-M9,ABS(G28)-M24-M25)))))))</f>
        <v>0</v>
      </c>
      <c r="N27" s="2" t="s">
        <v>12</v>
      </c>
      <c r="O27" s="94" t="str">
        <f>CONCATENATE(B24)</f>
        <v/>
      </c>
      <c r="P27" s="95"/>
    </row>
    <row r="28" spans="2:16" ht="24.95" customHeight="1" x14ac:dyDescent="0.25">
      <c r="B28" s="125"/>
      <c r="C28" s="126"/>
      <c r="D28" s="41"/>
      <c r="E28" s="41"/>
      <c r="F28" s="29">
        <f>IF(B28="",0,IF(D28&gt;9,E28*H13*D28,E28*F13*D28))</f>
        <v>0</v>
      </c>
      <c r="G28" s="29">
        <f>IF(B28="",0,F28-((F16+F20+F24+F28+F32+F36+F40+F44)/(COUNTA(B16,B20,B24,B28,B32,B36,B40,B44))))</f>
        <v>0</v>
      </c>
      <c r="H28" s="26">
        <f>IF(G28&gt;0,G28-M3-M10-M17-M37-M46-M53-M60,G28+M24+M25+M27+M28+M29+M31+M32)</f>
        <v>0</v>
      </c>
      <c r="J28" s="113" t="s">
        <v>25</v>
      </c>
      <c r="K28" s="114"/>
      <c r="L28" s="2" t="s">
        <v>11</v>
      </c>
      <c r="M28" s="15">
        <f>IF(B32="",0,IF(F32=0,0,IF(G28&gt;0,0,IF(G32&lt;0,0,IF(ABS(G28)-M24-M25-M27=0,0,IF(ABS(G28)-M24-M25-M27=ABS(G32)-M4-M11-M19,ABS(G28)-M24-M25-M27,IF(ABS(G28)-M24-M25-M27&gt;ABS(G32)-M4-M11-M19,ABS(G32)-M4-M11-M19,ABS(G28)-M24-M25-M27)))))))</f>
        <v>0</v>
      </c>
      <c r="N28" s="2" t="s">
        <v>12</v>
      </c>
      <c r="O28" s="94" t="str">
        <f>CONCATENATE(B32)</f>
        <v/>
      </c>
      <c r="P28" s="95"/>
    </row>
    <row r="29" spans="2:16" x14ac:dyDescent="0.25">
      <c r="H29" s="10"/>
      <c r="J29" s="113" t="s">
        <v>25</v>
      </c>
      <c r="K29" s="114"/>
      <c r="L29" s="2" t="s">
        <v>11</v>
      </c>
      <c r="M29" s="15">
        <f>IF(B36="",0,IF(F36=0,0,IF(G28&gt;0,0,IF(G36&lt;0,0,IF(ABS(G28)-M24-M25-M27-M28=0,0,IF(ABS(G28)-M24-M25-M27-M28=ABS(G36)-M5-M12-M20,ABS(G28)-M24-M25-M27-M28,IF(ABS(G28)-M24-M25-M27-M28&gt;ABS(G36)-M5-M12-M20,ABS(G36)-M5-M12-M20,ABS(G28)-M24-M25-M27-M28)))))))</f>
        <v>0</v>
      </c>
      <c r="N29" s="2" t="s">
        <v>12</v>
      </c>
      <c r="O29" s="94" t="str">
        <f>CONCATENATE(B36)</f>
        <v/>
      </c>
      <c r="P29" s="95"/>
    </row>
    <row r="30" spans="2:16" x14ac:dyDescent="0.25">
      <c r="H30" s="10"/>
      <c r="J30" s="19"/>
      <c r="K30" s="1"/>
      <c r="L30" s="2"/>
      <c r="M30" s="15"/>
      <c r="N30" s="2"/>
      <c r="O30" s="2"/>
      <c r="P30" s="20"/>
    </row>
    <row r="31" spans="2:16" ht="15" customHeight="1" x14ac:dyDescent="0.25">
      <c r="B31" s="70" t="s">
        <v>28</v>
      </c>
      <c r="C31" s="70"/>
      <c r="D31" s="3" t="s">
        <v>9</v>
      </c>
      <c r="E31" s="3" t="s">
        <v>20</v>
      </c>
      <c r="F31" s="4" t="s">
        <v>16</v>
      </c>
      <c r="H31" s="10"/>
      <c r="J31" s="113" t="s">
        <v>25</v>
      </c>
      <c r="K31" s="114"/>
      <c r="L31" s="2" t="s">
        <v>11</v>
      </c>
      <c r="M31" s="15">
        <f>IF(B40="",0,IF(F40=0,0,IF(G28&gt;0,0,IF(G40&lt;0,0,IF(ABS(G28)-M24-M25-M27-M28-M29=0,0,IF(ABS(G28)-M24-M25-M27-M28-M29=ABS(G40)-M6-M13-M21,ABS(G28)-M24-M25-M27-M28-M29,IF(ABS(G28)-M24-M25-M27-M28-M29&gt;ABS(G40)-M6-M13-M21,ABS(G40)-M6-M13-M21,ABS(G28)-M24-M25-M27-M28-M29)))))))</f>
        <v>0</v>
      </c>
      <c r="N31" s="2" t="s">
        <v>12</v>
      </c>
      <c r="O31" s="94" t="str">
        <f>CONCATENATE(B40)</f>
        <v/>
      </c>
      <c r="P31" s="95"/>
    </row>
    <row r="32" spans="2:16" ht="24.95" customHeight="1" x14ac:dyDescent="0.25">
      <c r="B32" s="104"/>
      <c r="C32" s="105"/>
      <c r="D32" s="42"/>
      <c r="E32" s="42"/>
      <c r="F32" s="30">
        <f>IF(B32="",0,IF(D32&gt;9,E32*H13*D32,E32*F13*D32))</f>
        <v>0</v>
      </c>
      <c r="G32" s="30">
        <f>IF(B32="",0,F32-((F16+F20+F24+F28+F32+F36+F40+F44)/(COUNTA(B16,B20,B24,B28,B32,B36,B40,B44))))</f>
        <v>0</v>
      </c>
      <c r="H32" s="26">
        <f>IF(G32&gt;0,G32-M4-M11-M19-M28-M47-M54-M61,G32+M33+M35+M36+M37+M39+M40+M41)</f>
        <v>0</v>
      </c>
      <c r="J32" s="108" t="s">
        <v>25</v>
      </c>
      <c r="K32" s="109"/>
      <c r="L32" s="6" t="s">
        <v>11</v>
      </c>
      <c r="M32" s="16">
        <f>IF(B44="",0,IF(F44=0,0,IF(G28&gt;0,0,IF(G44&lt;0,0,IF(ABS(G28)-M24-M25-M27-M28-M29-M31=0,0,IF(ABS(G28)-M24-M25-M27-M28-M29-M31=ABS(G44)-M7-M4-M23,ABS(G28)-M24-M25-M27-M28-M29-M31,IF(ABS(G28)-M24-M25-M27-M28-M29-M31&gt;ABS(G44)-M7-M14-M23,ABS(G44)-M7-M14-M23,ABS(G28)-M24-M25-M27-M28-M29-M31)))))))</f>
        <v>0</v>
      </c>
      <c r="N32" s="6" t="s">
        <v>12</v>
      </c>
      <c r="O32" s="70" t="str">
        <f>CONCATENATE(B44)</f>
        <v/>
      </c>
      <c r="P32" s="96"/>
    </row>
    <row r="33" spans="2:16" x14ac:dyDescent="0.25">
      <c r="H33" s="10"/>
      <c r="J33" s="110" t="str">
        <f>CONCATENATE(B32)</f>
        <v/>
      </c>
      <c r="K33" s="111"/>
      <c r="L33" s="5" t="s">
        <v>11</v>
      </c>
      <c r="M33" s="11">
        <f>IF(B16="",0,IF(F16=0,0,IF(G32&gt;0,0,IF(G16&lt;0,0,IF(ABS(G32)=0,0,IF(ABS(G32)=ABS(G16)-M8-M15-M24,ABS(G32),IF(ABS(G32)&gt;ABS(G16)-M8-M15-M24,ABS(G16)-M8-M15-M24,ABS(G32))))))))</f>
        <v>0</v>
      </c>
      <c r="N33" s="5" t="s">
        <v>12</v>
      </c>
      <c r="O33" s="111" t="str">
        <f>CONCATENATE(B16)</f>
        <v/>
      </c>
      <c r="P33" s="112"/>
    </row>
    <row r="34" spans="2:16" x14ac:dyDescent="0.25">
      <c r="H34" s="10"/>
      <c r="J34" s="57"/>
      <c r="K34" s="2"/>
      <c r="L34" s="2"/>
      <c r="M34" s="12"/>
      <c r="N34" s="2"/>
      <c r="O34" s="2"/>
      <c r="P34" s="20"/>
    </row>
    <row r="35" spans="2:16" ht="15" customHeight="1" x14ac:dyDescent="0.25">
      <c r="B35" s="70" t="s">
        <v>29</v>
      </c>
      <c r="C35" s="70"/>
      <c r="D35" s="3" t="s">
        <v>9</v>
      </c>
      <c r="E35" s="3" t="s">
        <v>20</v>
      </c>
      <c r="F35" s="4" t="s">
        <v>16</v>
      </c>
      <c r="H35" s="10"/>
      <c r="J35" s="113" t="s">
        <v>25</v>
      </c>
      <c r="K35" s="114"/>
      <c r="L35" s="2" t="s">
        <v>11</v>
      </c>
      <c r="M35" s="15">
        <f>IF(B20="",0,IF(F20=0,0,IF(G32&gt;0,0,IF(G20&lt;0,0,IF(ABS(G32)-M33=0,0,IF(ABS(G32)-M33=ABS(G20)-M1-M16-M25,ABS(G32)-M33,IF(ABS(G32)-M33&gt;ABS(G20)-M1-M16-M25,ABS(G20)-M1-M16-M25,ABS(G32)-M33)))))))</f>
        <v>0</v>
      </c>
      <c r="N35" s="2" t="s">
        <v>12</v>
      </c>
      <c r="O35" s="94" t="str">
        <f>CONCATENATE(B20)</f>
        <v/>
      </c>
      <c r="P35" s="95"/>
    </row>
    <row r="36" spans="2:16" ht="24.95" customHeight="1" x14ac:dyDescent="0.25">
      <c r="B36" s="106"/>
      <c r="C36" s="107"/>
      <c r="D36" s="43"/>
      <c r="E36" s="43"/>
      <c r="F36" s="31">
        <f>IF(B36="",0,IF(D36&gt;9,E36*H13*D36,E36*F13*D36))</f>
        <v>0</v>
      </c>
      <c r="G36" s="31">
        <f>IF(B36="",0,F36-((F16+F20+F24+F28+F32+F36+F40+F44)/(COUNTA(B16,B20,B24,B28,B32,B36,B40,B44))))</f>
        <v>0</v>
      </c>
      <c r="H36" s="26">
        <f>IF(G36&gt;0,G36-M5-M12-M20-M29-M39-M55-M62,G36+M43+M44+M45+M46+M47+M48+M49)</f>
        <v>0</v>
      </c>
      <c r="J36" s="113" t="s">
        <v>25</v>
      </c>
      <c r="K36" s="114"/>
      <c r="L36" s="2" t="s">
        <v>11</v>
      </c>
      <c r="M36" s="15">
        <f>IF(B24="",0,IF(F24=0,0,IF(G32&gt;0,0,IF(G24&lt;0,0,IF(ABS(G32)-M33-M35=0,0,IF(ABS(G32)-M33-M35=ABS(G24)-M2-M9-M27,ABS(G32)-M33-M35,IF(ABS(G32)-M33-M35&gt;ABS(G24)-M2-M9-M27,ABS(G24)-M2-M9-M27,ABS(G32)-M33-M35)))))))</f>
        <v>0</v>
      </c>
      <c r="N36" s="2" t="s">
        <v>12</v>
      </c>
      <c r="O36" s="94" t="str">
        <f>CONCATENATE(B24)</f>
        <v/>
      </c>
      <c r="P36" s="95"/>
    </row>
    <row r="37" spans="2:16" x14ac:dyDescent="0.25">
      <c r="H37" s="10"/>
      <c r="J37" s="113" t="s">
        <v>25</v>
      </c>
      <c r="K37" s="114"/>
      <c r="L37" s="2" t="s">
        <v>11</v>
      </c>
      <c r="M37" s="15">
        <f>IF(B28="",0,IF(F28=0,0,IF(G32&gt;0,0,IF(G28&lt;0,0,IF(ABS(G32)-M33-M35-M36=0,0,IF(ABS(G32)-M33-M35-M36=ABS(G28)-M3-M10-M17,ABS(G32)-M33-M35-M36,IF(ABS(G32)-M33-M35-M36&gt;ABS(G28)-M3-M10-M17,ABS(G28)-M3-M10-M17,ABS(G32)-M33-M35-M36)))))))</f>
        <v>0</v>
      </c>
      <c r="N37" s="2" t="s">
        <v>12</v>
      </c>
      <c r="O37" s="94" t="str">
        <f>CONCATENATE(B28)</f>
        <v/>
      </c>
      <c r="P37" s="95"/>
    </row>
    <row r="38" spans="2:16" x14ac:dyDescent="0.25">
      <c r="H38" s="10"/>
      <c r="J38" s="19"/>
      <c r="K38" s="1"/>
      <c r="L38" s="2"/>
      <c r="M38" s="15"/>
      <c r="N38" s="2"/>
      <c r="O38" s="2"/>
      <c r="P38" s="20"/>
    </row>
    <row r="39" spans="2:16" ht="15" customHeight="1" x14ac:dyDescent="0.25">
      <c r="B39" s="70" t="s">
        <v>30</v>
      </c>
      <c r="C39" s="70"/>
      <c r="D39" s="3" t="s">
        <v>9</v>
      </c>
      <c r="E39" s="3" t="s">
        <v>20</v>
      </c>
      <c r="F39" s="4" t="s">
        <v>16</v>
      </c>
      <c r="H39" s="10"/>
      <c r="J39" s="113" t="s">
        <v>25</v>
      </c>
      <c r="K39" s="114"/>
      <c r="L39" s="2" t="s">
        <v>11</v>
      </c>
      <c r="M39" s="15">
        <f>IF(B36="",0,IF(F36=0,0,IF(G32&gt;0,0,IF(G36&lt;0,0,IF(ABS(G32)-M33-M35-M36-M37=0,0,IF(ABS(G32)-M33-M35-M36-M37=ABS(G36)-M5-M12-M20-M29,ABS(G32)-M33-M35-M36-M37,IF(ABS(G32)-M33-M35-M36-M37&gt;ABS(G36)-M5-M12-M20-M29,ABS(G36)-M5-M12-M20-M29,ABS(G32)-M33-M35-M36-M37)))))))</f>
        <v>0</v>
      </c>
      <c r="N39" s="2" t="s">
        <v>12</v>
      </c>
      <c r="O39" s="94" t="str">
        <f>CONCATENATE(B36)</f>
        <v/>
      </c>
      <c r="P39" s="95"/>
    </row>
    <row r="40" spans="2:16" ht="24.95" customHeight="1" x14ac:dyDescent="0.25">
      <c r="B40" s="97"/>
      <c r="C40" s="98"/>
      <c r="D40" s="44"/>
      <c r="E40" s="44"/>
      <c r="F40" s="32">
        <f>IF(B40="",0,IF(D40&gt;9,E40*H13*D40,E40*F13*D40))</f>
        <v>0</v>
      </c>
      <c r="G40" s="32">
        <f>IF(B40="",0,F40-((F16+F20+F24+F28+F32+F36+F40+F44)/(COUNTA(B16,B20,B24,B28,B32,B36,B40,B44))))</f>
        <v>0</v>
      </c>
      <c r="H40" s="26">
        <f>IF(G40&gt;0,G40-M6-M13-M21-M31-M40-M48-M63,G40+M50+M51+M52+M53+M54+M55+M56)</f>
        <v>0</v>
      </c>
      <c r="J40" s="113" t="s">
        <v>25</v>
      </c>
      <c r="K40" s="114"/>
      <c r="L40" s="2" t="s">
        <v>11</v>
      </c>
      <c r="M40" s="15">
        <f>IF(B40="",0,IF(F40=0,0,IF(G32&gt;0,0,IF(G40&lt;0,0,IF(ABS(G32)-M33-M35-M36-M37-M39=0,0,IF(ABS(G32)-M33-M35-M36-M37-M39=ABS(G40)-M6-M13-M21-M31,ABS(G32)-M33-M35-M36-M37-M39,IF(ABS(G32)-M33-M35-M36-M37-M39&gt;ABS(G40)-M6-M13-M21-M31,ABS(G40)-M6-M13-M21-M31,ABS(G32)-M33-M35-M36-M37-M39)))))))</f>
        <v>0</v>
      </c>
      <c r="N40" s="2" t="s">
        <v>12</v>
      </c>
      <c r="O40" s="94" t="str">
        <f>CONCATENATE(B40)</f>
        <v/>
      </c>
      <c r="P40" s="95"/>
    </row>
    <row r="41" spans="2:16" x14ac:dyDescent="0.25">
      <c r="H41" s="10"/>
      <c r="J41" s="108" t="s">
        <v>25</v>
      </c>
      <c r="K41" s="109"/>
      <c r="L41" s="6" t="s">
        <v>11</v>
      </c>
      <c r="M41" s="16">
        <f>IF(B44="",0,IF(F44=0,0,IF(G32&gt;0,0,IF(G44&lt;0,0,IF(ABS(G32)-M33-M35-M36-M37-M39-M40=0,0,IF(ABS(G32)-M33-M35-M36-M37-M39-M40=ABS(G44)-M7-M14-M23-M32,ABS(G32)-M33-M35-M36-M37-M39-M40,IF(ABS(G32)-M33-M35-M36-M37-M39-M40&gt;ABS(G44)-M7-M14-M23-M32,ABS(G44)-M7-M14-M23-M32,ABS(G32)-M33-M35-M36-M37-M39-M40)))))))</f>
        <v>0</v>
      </c>
      <c r="N41" s="6" t="s">
        <v>12</v>
      </c>
      <c r="O41" s="70" t="str">
        <f>CONCATENATE(B44)</f>
        <v/>
      </c>
      <c r="P41" s="96"/>
    </row>
    <row r="42" spans="2:16" x14ac:dyDescent="0.25">
      <c r="H42" s="10"/>
      <c r="J42" s="19"/>
      <c r="K42" s="1"/>
      <c r="L42" s="2"/>
      <c r="M42" s="15"/>
      <c r="N42" s="2"/>
      <c r="O42" s="2"/>
      <c r="P42" s="20"/>
    </row>
    <row r="43" spans="2:16" ht="15" customHeight="1" x14ac:dyDescent="0.25">
      <c r="B43" s="70" t="s">
        <v>31</v>
      </c>
      <c r="C43" s="70"/>
      <c r="D43" s="3" t="s">
        <v>9</v>
      </c>
      <c r="E43" s="3" t="s">
        <v>20</v>
      </c>
      <c r="F43" s="4" t="s">
        <v>16</v>
      </c>
      <c r="H43" s="10"/>
      <c r="J43" s="110" t="str">
        <f>CONCATENATE(B36)</f>
        <v/>
      </c>
      <c r="K43" s="111"/>
      <c r="L43" s="5" t="s">
        <v>11</v>
      </c>
      <c r="M43" s="11">
        <f>IF(B16="",0,IF(F16=0,0,IF(G36&gt;0,0,IF(G16&lt;0,0,IF(ABS(G36)=0,0,IF(ABS(G36)=ABS(G16)-M8-M15-M24-M33,ABS(G36),IF(ABS(G36)&gt;ABS(G16)-M8-M15-M24-M33,ABS(G16)-M8-M15-M24-M33,ABS(G36))))))))</f>
        <v>0</v>
      </c>
      <c r="N43" s="5" t="s">
        <v>12</v>
      </c>
      <c r="O43" s="111" t="str">
        <f>CONCATENATE(B16)</f>
        <v/>
      </c>
      <c r="P43" s="112"/>
    </row>
    <row r="44" spans="2:16" ht="24.95" customHeight="1" x14ac:dyDescent="0.25">
      <c r="B44" s="99"/>
      <c r="C44" s="100"/>
      <c r="D44" s="45"/>
      <c r="E44" s="45"/>
      <c r="F44" s="33">
        <f>IF(B44="",0,IF(D44&gt;9,E44*H13*D44,E44*F13*D44))</f>
        <v>0</v>
      </c>
      <c r="G44" s="33">
        <f>IF(B44="",0,F44-((F16+F20+F24+F28+F32+F36+F40+F44)/(COUNTA(B16,B20,B24,B28,B32,B36,B40,B44))))</f>
        <v>0</v>
      </c>
      <c r="H44" s="26">
        <f>IF(G44&gt;0,G44-M7-M14-M23-M32-M41-M49-M56,G44+M57+M58+M59+M60+M61+M62+M63)</f>
        <v>0</v>
      </c>
      <c r="J44" s="113" t="s">
        <v>25</v>
      </c>
      <c r="K44" s="114"/>
      <c r="L44" s="2" t="s">
        <v>11</v>
      </c>
      <c r="M44" s="15">
        <f>IF(B20="",0,IF(F20=0,0,IF(G36&gt;0,0,IF(G20&lt;0,0,IF(ABS(G36)-M43=0,0,IF(ABS(G36)-M43=ABS(G20)-M1-M16-M25-M35,ABS(G36)-M43,IF(ABS(G36)-M43&gt;ABS(G20)-M1-M16-M25-M35,ABS(G20)-M1-M16-M25-M35,ABS(G36)-M43)))))))</f>
        <v>0</v>
      </c>
      <c r="N44" s="2" t="s">
        <v>12</v>
      </c>
      <c r="O44" s="94" t="str">
        <f>CONCATENATE(B20)</f>
        <v/>
      </c>
      <c r="P44" s="95"/>
    </row>
    <row r="45" spans="2:16" ht="15.75" thickBot="1" x14ac:dyDescent="0.3">
      <c r="J45" s="113" t="s">
        <v>25</v>
      </c>
      <c r="K45" s="114"/>
      <c r="L45" s="2" t="s">
        <v>11</v>
      </c>
      <c r="M45" s="15">
        <f>IF(B24="",0,IF(F24=0,0,IF(G36&gt;0,0,IF(G24&lt;0,0,IF(ABS(G36)-M43-M44=0,0,IF(ABS(G36)-M43-M44=ABS(G24)-M2-M9-M27-M36,ABS(G36)-M43-M44,IF(ABS(G36)-M43-M44&gt;ABS(G24)-M2-M9-M27-M36,ABS(G24)-M2-M9-M27-M36,ABS(G36)-M43-M44)))))))</f>
        <v>0</v>
      </c>
      <c r="N45" s="2" t="s">
        <v>12</v>
      </c>
      <c r="O45" s="94" t="str">
        <f>CONCATENATE(B24)</f>
        <v/>
      </c>
      <c r="P45" s="95"/>
    </row>
    <row r="46" spans="2:16" ht="15.75" thickBot="1" x14ac:dyDescent="0.3">
      <c r="E46" s="66" t="s">
        <v>43</v>
      </c>
      <c r="F46" s="67">
        <f>IF(B16="",0,IF(B20="",0,IF(B44&lt;&gt;"",AVERAGE(F16,F20,F24,F28,F32,F36,F40,F44),IF(B40&lt;&gt;"",AVERAGE(F16,F20,F24,F28,F32,F36,F40),IF(B36&lt;&gt;"",AVERAGE(F16,F20,F24,F28,F32,F36),IF(B32&lt;&gt;"",AVERAGE(F16,F20,F24,F28,F32),IF(B28&lt;&gt;"",AVERAGE(F16,F20,F24,F28),IF(B24&lt;&gt;"",AVERAGE(F16,F20,F24),AVERAGE(F16,F20)))))))))</f>
        <v>0</v>
      </c>
      <c r="G46" s="17" t="s">
        <v>32</v>
      </c>
      <c r="H46" s="34">
        <f>ABS(H16)+ABS(H20)+ABS(H24)+ABS(H28)+ABS(H32)+ABS(H36)+ABS(H40)+ABS(H44)</f>
        <v>0</v>
      </c>
      <c r="J46" s="113" t="s">
        <v>25</v>
      </c>
      <c r="K46" s="114"/>
      <c r="L46" s="2" t="s">
        <v>11</v>
      </c>
      <c r="M46" s="15">
        <f>IF(B28="",0,IF(F28=0,0,IF(G36&gt;0,0,IF(G28&lt;0,0,IF(ABS(G36)-M43-M44-M45=0,0,IF(ABS(G36)-M43-M44-M45=ABS(G28)-M3-M10-M17-M37,ABS(G36)-M43-M44-M45,IF(ABS(G36)-M43-M44-M45&gt;ABS(G28)-M3-M10-M17-M37,ABS(G28)-M3-M10-M17-M37,ABS(G36)-M43-M44-M45)))))))</f>
        <v>0</v>
      </c>
      <c r="N46" s="2" t="s">
        <v>12</v>
      </c>
      <c r="O46" s="94" t="str">
        <f>CONCATENATE(B28)</f>
        <v/>
      </c>
      <c r="P46" s="95"/>
    </row>
    <row r="47" spans="2:16" x14ac:dyDescent="0.25">
      <c r="J47" s="113" t="s">
        <v>25</v>
      </c>
      <c r="K47" s="114"/>
      <c r="L47" s="2" t="s">
        <v>11</v>
      </c>
      <c r="M47" s="15">
        <f>IF(B32="",0,IF(F32=0,0,IF(G36&gt;0,0,IF(G32&lt;0,0,IF(ABS(G36)-M43-M44-M45-M46=0,0,IF(ABS(G36)-M43-M44-M45-M46=ABS(G32)-M4-M11-M19-M28,ABS(G36)-M43-M44-M45-M46,IF(ABS(G36)-M43-M44-M45-M46&gt;ABS(G32)-M4-M11-M19-M28,ABS(G32)-M4-M11-M19-M28,ABS(G36)-M43-M44-M45-M46)))))))</f>
        <v>0</v>
      </c>
      <c r="N47" s="2" t="s">
        <v>12</v>
      </c>
      <c r="O47" s="94" t="str">
        <f>CONCATENATE(B32)</f>
        <v/>
      </c>
      <c r="P47" s="95"/>
    </row>
    <row r="48" spans="2:16" x14ac:dyDescent="0.25">
      <c r="B48" s="58" t="str">
        <f>CONCATENATE(B1)</f>
        <v>ETABLISSEMENT</v>
      </c>
      <c r="C48" s="59"/>
      <c r="D48" s="59"/>
      <c r="E48" s="59"/>
      <c r="F48" s="59"/>
      <c r="G48" s="59"/>
      <c r="H48" s="60" t="str">
        <f>CONCATENATE(H1)</f>
        <v>mail</v>
      </c>
      <c r="J48" s="113" t="s">
        <v>25</v>
      </c>
      <c r="K48" s="114"/>
      <c r="L48" s="2" t="s">
        <v>11</v>
      </c>
      <c r="M48" s="15">
        <f>IF(B40="",0,IF(F40=0,0,IF(G36&gt;0,0,IF(G40&lt;0,0,IF(ABS(G36)-M43-M44-M45-M46-M47=0,0,IF(ABS(G36)-M43-M44-M45-M46-M47=ABS(G40)-M6-M13-M21-M31-M40,ABS(G36)-M43-M44-M45-M46-M47,IF(ABS(G36)-M43-M44-M45-M46-M47&gt;ABS(G40)-M6-M13-M21-M31-M40,ABS(G40)-M6-M13-M21-M31-M40,ABS(G36)-M43-M44-M45-M46-M47)))))))</f>
        <v>0</v>
      </c>
      <c r="N48" s="2" t="s">
        <v>12</v>
      </c>
      <c r="O48" s="94" t="str">
        <f>CONCATENATE(B40)</f>
        <v/>
      </c>
      <c r="P48" s="95"/>
    </row>
    <row r="49" spans="1:16" x14ac:dyDescent="0.25">
      <c r="B49" s="61" t="str">
        <f>CONCATENATE(B2)</f>
        <v>ADRESSE</v>
      </c>
      <c r="C49" s="35"/>
      <c r="D49" s="35"/>
      <c r="E49" s="35"/>
      <c r="F49" s="35"/>
      <c r="G49" s="35"/>
      <c r="H49" s="62" t="str">
        <f>CONCATENATE(H2)</f>
        <v>Téléphone</v>
      </c>
      <c r="J49" s="108" t="s">
        <v>25</v>
      </c>
      <c r="K49" s="109"/>
      <c r="L49" s="6" t="s">
        <v>11</v>
      </c>
      <c r="M49" s="16">
        <f>IF(B44="",0,IF(F44=0,0,IF(G36&gt;0,0,IF(G44&lt;0,0,IF(ABS(G36)-M43-M44-M45-M46-M47-M48=0,0,IF(ABS(G36)-M43-M44-M45-M46-M47-M48=ABS(G44)-M7-M14-M23-M32-M41,ABS(G36)-M43-M44-M45-M46-M47-M48,IF(ABS(G36)-M43-M44-M45-M46-M47-M48&gt;ABS(G44)-M7-M14-M23-M32-M41,ABS(G44)-M7-M14-M23-M32-M41,ABS(G36)-M43-M44-M45-M46-M47-M48)))))))</f>
        <v>0</v>
      </c>
      <c r="N49" s="6" t="s">
        <v>12</v>
      </c>
      <c r="O49" s="70" t="str">
        <f>CONCATENATE(B44)</f>
        <v/>
      </c>
      <c r="P49" s="96"/>
    </row>
    <row r="50" spans="1:16" x14ac:dyDescent="0.25">
      <c r="B50" s="63" t="str">
        <f>CONCATENATE(B3)</f>
        <v>CP VILLE</v>
      </c>
      <c r="C50" s="64"/>
      <c r="D50" s="64"/>
      <c r="E50" s="64"/>
      <c r="F50" s="64"/>
      <c r="G50" s="64"/>
      <c r="H50" s="65"/>
      <c r="J50" s="110" t="str">
        <f>CONCATENATE(B40)</f>
        <v/>
      </c>
      <c r="K50" s="111"/>
      <c r="L50" s="5" t="s">
        <v>11</v>
      </c>
      <c r="M50" s="11">
        <f>IF(B16="",0,IF(F16=0,0,IF(G40&gt;0,0,IF(G16&lt;0,0,IF(ABS(G40)=0,0,IF(ABS(G40)=ABS(G16)-M8-M15-M24-M33-M43,ABS(G40),IF(ABS(G40)&gt;ABS(G16)-M8-M15-M24-M33-M43,ABS(G16)-M8-M15-M24-M33-M43,ABS(G40))))))))</f>
        <v>0</v>
      </c>
      <c r="N50" s="5" t="s">
        <v>12</v>
      </c>
      <c r="O50" s="111" t="str">
        <f>CONCATENATE(B16)</f>
        <v/>
      </c>
      <c r="P50" s="112"/>
    </row>
    <row r="51" spans="1:16" x14ac:dyDescent="0.25">
      <c r="J51" s="113" t="s">
        <v>25</v>
      </c>
      <c r="K51" s="114"/>
      <c r="L51" s="2" t="s">
        <v>11</v>
      </c>
      <c r="M51" s="15">
        <f>IF(B20="",0,IF(F20=0,0,IF(G40&gt;0,0,IF(G20&lt;0,0,IF(ABS(G40)-M50=0,0,IF(ABS(G40)-M50=ABS(G20)-M1-M16-M25-M35-M44,ABS(G40)-M50,IF(ABS(G40)-M50&gt;ABS(G20)-M1-M16-M25-M35-M44,ABS(G20)-M1-M16-M25-M35-M44,ABS(G40)-M50)))))))</f>
        <v>0</v>
      </c>
      <c r="N51" s="2" t="s">
        <v>12</v>
      </c>
      <c r="O51" s="94" t="str">
        <f>CONCATENATE(B20)</f>
        <v/>
      </c>
      <c r="P51" s="95"/>
    </row>
    <row r="52" spans="1:16" ht="23.25" x14ac:dyDescent="0.25">
      <c r="B52" s="77" t="s">
        <v>37</v>
      </c>
      <c r="C52" s="77"/>
      <c r="D52" s="77"/>
      <c r="E52" s="77"/>
      <c r="F52" s="77"/>
      <c r="G52" s="77"/>
      <c r="H52" s="77"/>
      <c r="J52" s="113" t="s">
        <v>25</v>
      </c>
      <c r="K52" s="114"/>
      <c r="L52" s="2" t="s">
        <v>11</v>
      </c>
      <c r="M52" s="15">
        <f>IF(B24="",0,IF(F24=0,0,IF(G40&gt;0,0,IF(G24&lt;0,0,IF(ABS(G40)-M50-M51=0,0,IF(ABS(G40)-M50-M51=ABS(G24)-M2-M9-M27-M36-M45,ABS(G40)-M50-M51,IF(ABS(G40)-M50-M51&gt;ABS(G24)-M2-M9-M27-M36-M45,ABS(G24)-M2-M9-M27-M36-M45,ABS(G40)-M50-M51)))))))</f>
        <v>0</v>
      </c>
      <c r="N52" s="2" t="s">
        <v>12</v>
      </c>
      <c r="O52" s="94" t="str">
        <f>CONCATENATE(B24)</f>
        <v/>
      </c>
      <c r="P52" s="95"/>
    </row>
    <row r="53" spans="1:16" x14ac:dyDescent="0.25">
      <c r="J53" s="113" t="s">
        <v>25</v>
      </c>
      <c r="K53" s="114"/>
      <c r="L53" s="2" t="s">
        <v>11</v>
      </c>
      <c r="M53" s="15">
        <f>IF(B28="",0,IF(F28=0,0,IF(G40&gt;0,0,IF(G28&lt;0,0,IF(ABS(G40)-M50-M51-M52=0,0,IF(ABS(G40)-M50-M51-M52=ABS(G28)-M3-M10-M17-M37-M46,ABS(G40)-M50-M51-M52,IF(ABS(G40)-M50-M51-M52&gt;ABS(G28)-M3-M10-M17-M37-M46,ABS(G28)-M3-M10-M17-M37-M46,ABS(G40)-M50-M51-M52)))))))</f>
        <v>0</v>
      </c>
      <c r="N53" s="2" t="s">
        <v>12</v>
      </c>
      <c r="O53" s="94" t="str">
        <f>CONCATENATE(B28)</f>
        <v/>
      </c>
      <c r="P53" s="95"/>
    </row>
    <row r="54" spans="1:16" x14ac:dyDescent="0.25">
      <c r="B54" s="3" t="s">
        <v>1</v>
      </c>
      <c r="C54" s="130" t="str">
        <f>IF(C7="","",C7)</f>
        <v/>
      </c>
      <c r="D54" s="131"/>
      <c r="F54" s="3" t="s">
        <v>2</v>
      </c>
      <c r="G54" s="132" t="str">
        <f>CONCATENATE(G7)</f>
        <v/>
      </c>
      <c r="H54" s="133"/>
      <c r="J54" s="113" t="s">
        <v>25</v>
      </c>
      <c r="K54" s="114"/>
      <c r="L54" s="2" t="s">
        <v>11</v>
      </c>
      <c r="M54" s="15">
        <f>IF(B32="",0,IF(F32=0,0,IF(G40&gt;0,0,IF(G32&lt;0,0,IF(ABS(G40)-M50-M51-M52-M53=0,0,IF(ABS(G40)-M50-M51-M52-M53=ABS(G32)-M4-M11-M19-M28-M47,ABS(G40)-M50-M51-M52-M53,IF(ABS(G40)-M50-M51-M52-M53&gt;ABS(G32)-M4-M11-M19-M28-M47,ABS(G32)-M4-M11-M19-M28-M47,ABS(G40)-M50-M51-M52-M53)))))))</f>
        <v>0</v>
      </c>
      <c r="N54" s="2" t="s">
        <v>12</v>
      </c>
      <c r="O54" s="94" t="str">
        <f>CONCATENATE(B32)</f>
        <v/>
      </c>
      <c r="P54" s="95"/>
    </row>
    <row r="55" spans="1:16" x14ac:dyDescent="0.25">
      <c r="B55" s="3"/>
      <c r="F55" s="3"/>
      <c r="J55" s="113" t="s">
        <v>25</v>
      </c>
      <c r="K55" s="114"/>
      <c r="L55" s="2" t="s">
        <v>11</v>
      </c>
      <c r="M55" s="15">
        <f>IF(B36="",0,IF(F36=0,0,IF(G40&gt;0,0,IF(G36&lt;0,0,IF(ABS(G40)-M50-M51-M52-M53-M54=0,0,IF(ABS(G40)-M50-M51-M52-M53-M54=ABS(G36)-M5-M12-M20-M29-M39,ABS(G40)-M50-M51-M52-M53-M54,IF(ABS(G40)-M50-M51-M52-M53-M54&gt;ABS(G36)-M5-M12-M20-M29-M39,ABS(G36)-M5-M12-M20-M29-M39,ABS(G40)-M50-M51-M52-M53-M54)))))))</f>
        <v>0</v>
      </c>
      <c r="N55" s="2" t="s">
        <v>12</v>
      </c>
      <c r="O55" s="94" t="str">
        <f>CONCATENATE(B36)</f>
        <v/>
      </c>
      <c r="P55" s="95"/>
    </row>
    <row r="56" spans="1:16" x14ac:dyDescent="0.25">
      <c r="B56" s="3" t="s">
        <v>3</v>
      </c>
      <c r="C56" s="132" t="str">
        <f>CONCATENATE(C9)</f>
        <v/>
      </c>
      <c r="D56" s="133"/>
      <c r="F56" s="3" t="s">
        <v>4</v>
      </c>
      <c r="G56" s="132" t="str">
        <f>CONCATENATE(G9)</f>
        <v/>
      </c>
      <c r="H56" s="133"/>
      <c r="J56" s="108" t="s">
        <v>25</v>
      </c>
      <c r="K56" s="109"/>
      <c r="L56" s="6" t="s">
        <v>11</v>
      </c>
      <c r="M56" s="16">
        <f>IF(B44="",0,IF(F44=0,0,IF(G40&gt;0,0,IF(G44&lt;0,0,IF(ABS(G40)-M50-M51-M52-M53-M54-M55=0,0,IF(ABS(G40)-M50-M51-M52-M53-M54-M55=ABS(G44)-M7-M14-M23-M32-M41-M49,ABS(G40)-M50-M51-M52-M53-M54-M55,IF(ABS(G40)-M50-M51-M52-M53-M54-M55&gt;ABS(G44)-M7-M14-M23-M32-M41-M49,ABS(G44)-M7-M14-M23-M32-M41-M49,ABS(G40)-M50-M51-M52-M53-M54-M55)))))))</f>
        <v>0</v>
      </c>
      <c r="N56" s="6" t="s">
        <v>12</v>
      </c>
      <c r="O56" s="70" t="str">
        <f>CONCATENATE(B44)</f>
        <v/>
      </c>
      <c r="P56" s="96"/>
    </row>
    <row r="57" spans="1:16" x14ac:dyDescent="0.25">
      <c r="B57" s="3"/>
      <c r="F57" s="3"/>
      <c r="J57" s="110" t="str">
        <f>CONCATENATE(B44)</f>
        <v/>
      </c>
      <c r="K57" s="111"/>
      <c r="L57" s="5" t="s">
        <v>11</v>
      </c>
      <c r="M57" s="11">
        <f>IF(B16="",0,IF(F16=0,0,IF(G44&gt;0,0,IF(G16&lt;0,0,IF(ABS(G44)=0,0,IF(ABS(G44)=ABS(G16)-M8-M15-M24-M33-M43-M50,ABS(G44),IF(ABS(G44)&gt;ABS(G16)-M8-M15-M24-M33-M43-M50,ABS(G16)-M8-M15-M24-M33-M43-M50,ABS(G44))))))))</f>
        <v>0</v>
      </c>
      <c r="N57" s="5" t="s">
        <v>12</v>
      </c>
      <c r="O57" s="111" t="str">
        <f>CONCATENATE(B16)</f>
        <v/>
      </c>
      <c r="P57" s="112"/>
    </row>
    <row r="58" spans="1:16" x14ac:dyDescent="0.25">
      <c r="B58" s="3" t="s">
        <v>5</v>
      </c>
      <c r="C58" s="132" t="str">
        <f>CONCATENATE(C11)</f>
        <v/>
      </c>
      <c r="D58" s="133"/>
      <c r="F58" s="3" t="s">
        <v>6</v>
      </c>
      <c r="G58" s="132" t="str">
        <f>CONCATENATE(G11)</f>
        <v/>
      </c>
      <c r="H58" s="133"/>
      <c r="J58" s="113" t="s">
        <v>25</v>
      </c>
      <c r="K58" s="114"/>
      <c r="L58" s="2" t="s">
        <v>11</v>
      </c>
      <c r="M58" s="15">
        <f>IF(B20="",0,IF(F20=0,0,IF(G44&gt;0,0,IF(G20&lt;0,0,IF(ABS(G44)-M57=0,0,IF(ABS(G44)-M57=ABS(G20)-M1-M16-M25-M35-M44-M51,ABS(G44)-M57,IF(ABS(G44)-M57&gt;ABS(G20)-M1-M16-M25-M35-M44-M51,ABS(G20)-M1-M16-M25-M35-M44-M51,ABS(G44)-M57)))))))</f>
        <v>0</v>
      </c>
      <c r="N58" s="2" t="s">
        <v>12</v>
      </c>
      <c r="O58" s="94" t="str">
        <f>CONCATENATE(B20)</f>
        <v/>
      </c>
      <c r="P58" s="95"/>
    </row>
    <row r="59" spans="1:16" x14ac:dyDescent="0.25">
      <c r="J59" s="113" t="s">
        <v>25</v>
      </c>
      <c r="K59" s="114"/>
      <c r="L59" s="2" t="s">
        <v>11</v>
      </c>
      <c r="M59" s="15">
        <f>IF(B24="",0,IF(F24=0,0,IF(G44&gt;0,0,IF(G24&lt;0,0,IF(ABS(G44)-M57-M58=0,0,IF(ABS(G44)-M57-M58=ABS(G24)-M2-M9-M27-M36-M45-M52,ABS(G44)-M57-M58,IF(ABS(G44)-M57-M58&gt;ABS(G24)-M2-M9-M27-M36-M45-M52,ABS(G24)-M2-M9-M27-M36-M45-M52,ABS(G44)-M57-M58)))))))</f>
        <v>0</v>
      </c>
      <c r="N59" s="2" t="s">
        <v>12</v>
      </c>
      <c r="O59" s="94" t="str">
        <f>CONCATENATE(B24)</f>
        <v/>
      </c>
      <c r="P59" s="95"/>
    </row>
    <row r="60" spans="1:16" x14ac:dyDescent="0.25">
      <c r="A60" s="75" t="str">
        <f>IF(B16="","",IF(M1=0,"",CONCATENATE((B16)," doit ",ROUNDDOWN(M1,2)," € à ",(B20))))</f>
        <v/>
      </c>
      <c r="B60" s="75"/>
      <c r="C60" s="75"/>
      <c r="D60" s="75"/>
      <c r="E60" s="35"/>
      <c r="F60" s="136" t="str">
        <f>IF(B20="","",IF(M8=0,"",CONCATENATE((B20)," doit ",ROUNDDOWN(M8,2)," € à ",(B16))))</f>
        <v/>
      </c>
      <c r="G60" s="136"/>
      <c r="H60" s="136"/>
      <c r="I60" s="136"/>
      <c r="J60" s="114" t="s">
        <v>25</v>
      </c>
      <c r="K60" s="114"/>
      <c r="L60" s="2" t="s">
        <v>11</v>
      </c>
      <c r="M60" s="15">
        <f>IF(B28="",0,IF(F28=0,0,IF(G44&gt;0,0,IF(G28&lt;0,0,IF(ABS(G44)-M57-M58-M59=0,0,IF(ABS(G44)-M57-M58-M59=ABS(G28)-M3-M10-M17-M37-M46-M53,ABS(G44)-M57-M58-M59,IF(ABS(G44)-M57-M58-M59&gt;ABS(G28)-M3-M10-M17-M37-M46-M53,ABS(G28)-M3-M10-M17-M37-M46-M53,ABS(G44)-M57-M58-M59)))))))</f>
        <v>0</v>
      </c>
      <c r="N60" s="2" t="s">
        <v>12</v>
      </c>
      <c r="O60" s="94" t="str">
        <f>CONCATENATE(B28)</f>
        <v/>
      </c>
      <c r="P60" s="95"/>
    </row>
    <row r="61" spans="1:16" x14ac:dyDescent="0.25">
      <c r="A61" s="75" t="str">
        <f>IF(B16="","",IF(M2=0,"",CONCATENATE((B16)," doit ",ROUNDDOWN(M2,2)," € à ",(B24))))</f>
        <v/>
      </c>
      <c r="B61" s="75"/>
      <c r="C61" s="75"/>
      <c r="D61" s="75"/>
      <c r="E61" s="35"/>
      <c r="F61" s="136" t="str">
        <f>IF(B20="","",IF(M9=0,"",CONCATENATE((B20)," doit ",ROUNDDOWN(M9,2)," € à ",(B24))))</f>
        <v/>
      </c>
      <c r="G61" s="136"/>
      <c r="H61" s="136"/>
      <c r="I61" s="136"/>
      <c r="J61" s="114" t="s">
        <v>25</v>
      </c>
      <c r="K61" s="114"/>
      <c r="L61" s="2" t="s">
        <v>11</v>
      </c>
      <c r="M61" s="15">
        <f>IF(B32="",0,IF(F32=0,0,IF(G44&gt;0,0,IF(G32&lt;0,0,IF(ABS(G44)-M57-M58-M59-M60=0,0,IF(ABS(G44)-M57-M58-M59-M60=ABS(G32)-M4-M11-M19-M28-M47-M54,ABS(G44)-M57-M58-M59-M60,IF(ABS(G44)-M57-M58-M59-M60&gt;ABS(G32)-M4-M11-M19-M28-M47-M54,ABS(G32)-M4-M11-M19-M28-M47-M54,ABS(G44)-M57-M58-M59-M60)))))))</f>
        <v>0</v>
      </c>
      <c r="N61" s="2" t="s">
        <v>12</v>
      </c>
      <c r="O61" s="94" t="str">
        <f>CONCATENATE(B32)</f>
        <v/>
      </c>
      <c r="P61" s="95"/>
    </row>
    <row r="62" spans="1:16" x14ac:dyDescent="0.25">
      <c r="A62" s="75" t="str">
        <f>IF(B16="","",IF(M3=0,"",CONCATENATE((B16)," doit ",ROUNDDOWN(M3,2)," € à ",(B28))))</f>
        <v/>
      </c>
      <c r="B62" s="75"/>
      <c r="C62" s="75"/>
      <c r="D62" s="75"/>
      <c r="E62" s="35"/>
      <c r="F62" s="136" t="str">
        <f>IF(B20="","",IF(M10=0,"",CONCATENATE((B20)," doit ",ROUNDDOWN(M10,2)," € à ",(B28))))</f>
        <v/>
      </c>
      <c r="G62" s="136"/>
      <c r="H62" s="136"/>
      <c r="I62" s="136"/>
      <c r="J62" s="114" t="s">
        <v>25</v>
      </c>
      <c r="K62" s="114"/>
      <c r="L62" s="2" t="s">
        <v>11</v>
      </c>
      <c r="M62" s="15">
        <f>IF(B36="",0,IF(F36=0,0,IF(G44&gt;0,0,IF(G36&lt;0,0,IF(ABS(G44)-M57-M58-M59-M60-M61=0,0,IF(ABS(G44)-M57-M58-M59-M60-M61=ABS(G36)-M5-M12-M20-M29-M39-M55,ABS(G44)-M57-M58-M59-M60-M61,IF(ABS(G44)-M57-M58-M59-M60-M61&gt;ABS(G36)-M5-M12-M20-M29-M39-M55,ABS(G36)-M5-M12-M20-M29-M39-M55,ABS(G44)-M57-M58-M59-M60-M61)))))))</f>
        <v>0</v>
      </c>
      <c r="N62" s="2" t="s">
        <v>12</v>
      </c>
      <c r="O62" s="94" t="str">
        <f>CONCATENATE(B36)</f>
        <v/>
      </c>
      <c r="P62" s="95"/>
    </row>
    <row r="63" spans="1:16" x14ac:dyDescent="0.25">
      <c r="A63" s="75" t="str">
        <f>IF(B16="","",IF(M4=0,"",CONCATENATE((B16)," doit ",ROUNDDOWN(M4,2)," € à ",(B32))))</f>
        <v/>
      </c>
      <c r="B63" s="75"/>
      <c r="C63" s="75"/>
      <c r="D63" s="75"/>
      <c r="E63" s="35"/>
      <c r="F63" s="136" t="str">
        <f>IF(B20="","",IF(M11=0,"",CONCATENATE((B20)," doit ",ROUNDDOWN(M11,2)," € à ",(B32))))</f>
        <v/>
      </c>
      <c r="G63" s="136"/>
      <c r="H63" s="136"/>
      <c r="I63" s="136"/>
      <c r="J63" s="109" t="s">
        <v>25</v>
      </c>
      <c r="K63" s="109"/>
      <c r="L63" s="6" t="s">
        <v>11</v>
      </c>
      <c r="M63" s="16">
        <f>IF(B40="",0,IF(F40=0,0,IF(G44&gt;0,0,IF(G40&lt;0,0,IF(ABS(G44)-M57-M58-M59-M60-M61-M62=0,0,IF(ABS(G44)-M57-M58-M59-M60-M61-M62=ABS(G40)-M6-M13-M21-M31-M40-M48,ABS(G44)-M57-M58-M59-M60-M61-M62,IF(ABS(G44)-M57-M58-M59-M60-M61-M62&gt;ABS(G40)-M6-M13-M21-M31-M40-M48,ABS(G40)-M6-M13-M21-M31-M40-M48,ABS(G44)-M57-M58-M59-M60-M61-M62)))))))</f>
        <v>0</v>
      </c>
      <c r="N63" s="6" t="s">
        <v>12</v>
      </c>
      <c r="O63" s="70" t="str">
        <f>CONCATENATE(B40)</f>
        <v/>
      </c>
      <c r="P63" s="96"/>
    </row>
    <row r="64" spans="1:16" x14ac:dyDescent="0.25">
      <c r="A64" s="75" t="str">
        <f>IF(B16="","",IF(M5=0,"",CONCATENATE((B16)," doit ",ROUNDDOWN(M5,2)," € à ",(B36))))</f>
        <v/>
      </c>
      <c r="B64" s="75"/>
      <c r="C64" s="75"/>
      <c r="D64" s="75"/>
      <c r="E64" s="35"/>
      <c r="F64" s="136" t="str">
        <f>IF(B20="","",IF(M12=0,"",CONCATENATE((B20)," doit ",ROUNDDOWN(M12,2)," € à ",(B36))))</f>
        <v/>
      </c>
      <c r="G64" s="136"/>
      <c r="H64" s="136"/>
      <c r="I64" s="136"/>
    </row>
    <row r="65" spans="1:9" x14ac:dyDescent="0.25">
      <c r="A65" s="75" t="str">
        <f>IF(B16="","",IF(M6=0,"",CONCATENATE((B16)," doit ",ROUNDDOWN(M6,2)," € à ",(B40))))</f>
        <v/>
      </c>
      <c r="B65" s="75"/>
      <c r="C65" s="75"/>
      <c r="D65" s="75"/>
      <c r="E65" s="35"/>
      <c r="F65" s="136" t="str">
        <f>IF(B20="","",IF(M13=0,"",CONCATENATE((B20)," doit ",ROUNDDOWN(M13,2)," € à ",(B40))))</f>
        <v/>
      </c>
      <c r="G65" s="136"/>
      <c r="H65" s="136"/>
      <c r="I65" s="136"/>
    </row>
    <row r="66" spans="1:9" x14ac:dyDescent="0.25">
      <c r="A66" s="75" t="str">
        <f>IF(B16="","",IF(M7=0,"",CONCATENATE((B16)," doit ",ROUNDDOWN(M7,2)," € à ",(B44))))</f>
        <v/>
      </c>
      <c r="B66" s="75"/>
      <c r="C66" s="75"/>
      <c r="D66" s="75"/>
      <c r="E66" s="35"/>
      <c r="F66" s="136" t="str">
        <f>IF(B20="","",IF(M14=0,"",CONCATENATE((B20)," doit ",ROUNDDOWN(M14,2)," € à ",(B44))))</f>
        <v/>
      </c>
      <c r="G66" s="136"/>
      <c r="H66" s="136"/>
      <c r="I66" s="136"/>
    </row>
    <row r="67" spans="1:9" x14ac:dyDescent="0.25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25">
      <c r="A68" s="137" t="str">
        <f>IF(B24="","",IF(M15=0,"",CONCATENATE((B24)," doit ",ROUNDDOWN(M15,2)," € à ",(B16))))</f>
        <v/>
      </c>
      <c r="B68" s="137"/>
      <c r="C68" s="137"/>
      <c r="D68" s="137"/>
      <c r="E68" s="35"/>
      <c r="F68" s="138" t="str">
        <f>IF(B28="","",IF(M24=0,"",CONCATENATE((B28)," doit ",ROUNDDOWN(M24,2)," € à ",(B16))))</f>
        <v/>
      </c>
      <c r="G68" s="138"/>
      <c r="H68" s="138"/>
      <c r="I68" s="138"/>
    </row>
    <row r="69" spans="1:9" x14ac:dyDescent="0.25">
      <c r="A69" s="137" t="str">
        <f>IF(B24="","",IF(M16=0,"",CONCATENATE((B24)," doit ",ROUNDDOWN(M16,2)," € à ",(B20))))</f>
        <v/>
      </c>
      <c r="B69" s="137"/>
      <c r="C69" s="137"/>
      <c r="D69" s="137"/>
      <c r="E69" s="35"/>
      <c r="F69" s="138" t="str">
        <f>IF(B28="","",IF(M25=0,"",CONCATENATE((B28)," doit ",ROUNDDOWN(M25,2)," € à ",(B20))))</f>
        <v/>
      </c>
      <c r="G69" s="138"/>
      <c r="H69" s="138"/>
      <c r="I69" s="138"/>
    </row>
    <row r="70" spans="1:9" x14ac:dyDescent="0.25">
      <c r="A70" s="137" t="str">
        <f>IF(B24="","",IF(M17=0,"",CONCATENATE((B24)," doit ",ROUNDDOWN(M17,2)," € à ",(B28))))</f>
        <v/>
      </c>
      <c r="B70" s="137"/>
      <c r="C70" s="137"/>
      <c r="D70" s="137"/>
      <c r="E70" s="35"/>
      <c r="F70" s="138" t="str">
        <f>IF(B28="","",IF(M27=0,"",CONCATENATE((B28)," doit ",ROUNDDOWN(M27,2)," € à ",(B24))))</f>
        <v/>
      </c>
      <c r="G70" s="138"/>
      <c r="H70" s="138"/>
      <c r="I70" s="138"/>
    </row>
    <row r="71" spans="1:9" x14ac:dyDescent="0.25">
      <c r="A71" s="137" t="str">
        <f>IF(B24="","",IF(M19=0,"",CONCATENATE((B24)," doit ",ROUNDDOWN(M19,2)," € à ",(B32))))</f>
        <v/>
      </c>
      <c r="B71" s="137"/>
      <c r="C71" s="137"/>
      <c r="D71" s="137"/>
      <c r="E71" s="35"/>
      <c r="F71" s="138" t="str">
        <f>IF(B28="","",IF(M28=0,"",CONCATENATE((B28)," doit ",ROUNDDOWN(M28,2)," € à ",(B32))))</f>
        <v/>
      </c>
      <c r="G71" s="138"/>
      <c r="H71" s="138"/>
      <c r="I71" s="138"/>
    </row>
    <row r="72" spans="1:9" x14ac:dyDescent="0.25">
      <c r="A72" s="137" t="str">
        <f>IF(B24="","",IF(M20=0,"",CONCATENATE((B24)," doit ",ROUNDDOWN(M20,2)," € à ",(B36))))</f>
        <v/>
      </c>
      <c r="B72" s="137"/>
      <c r="C72" s="137"/>
      <c r="D72" s="137"/>
      <c r="E72" s="35"/>
      <c r="F72" s="138" t="str">
        <f>IF(B28="","",IF(M29=0,"",CONCATENATE((B28)," doit ",ROUNDDOWN(M29,2)," € à ",(B36))))</f>
        <v/>
      </c>
      <c r="G72" s="138"/>
      <c r="H72" s="138"/>
      <c r="I72" s="138"/>
    </row>
    <row r="73" spans="1:9" x14ac:dyDescent="0.25">
      <c r="A73" s="137" t="str">
        <f>IF(B24="","",IF(M21=0,"",CONCATENATE((B24)," doit ",ROUNDDOWN(M21,2)," € à ",(B40))))</f>
        <v/>
      </c>
      <c r="B73" s="137"/>
      <c r="C73" s="137"/>
      <c r="D73" s="137"/>
      <c r="E73" s="35"/>
      <c r="F73" s="138" t="str">
        <f>IF(B28="","",IF(M31=0,"",CONCATENATE((B28)," doit ",ROUNDDOWN(M31,2)," € à ",(B40))))</f>
        <v/>
      </c>
      <c r="G73" s="138"/>
      <c r="H73" s="138"/>
      <c r="I73" s="138"/>
    </row>
    <row r="74" spans="1:9" x14ac:dyDescent="0.25">
      <c r="A74" s="137" t="str">
        <f>IF(B24="","",IF(M23=0,"",CONCATENATE((B24)," doit ",ROUNDDOWN(M23,2)," € à ",(B44))))</f>
        <v/>
      </c>
      <c r="B74" s="137"/>
      <c r="C74" s="137"/>
      <c r="D74" s="137"/>
      <c r="E74" s="35"/>
      <c r="F74" s="138" t="str">
        <f>IF(B28="","",IF(M32=0,"",CONCATENATE((B28)," doit ",ROUNDDOWN(M32,2)," € à ",(B44))))</f>
        <v/>
      </c>
      <c r="G74" s="138"/>
      <c r="H74" s="138"/>
      <c r="I74" s="138"/>
    </row>
    <row r="75" spans="1:9" x14ac:dyDescent="0.25">
      <c r="A75" s="35"/>
      <c r="B75" s="35"/>
      <c r="C75" s="35"/>
      <c r="D75" s="35"/>
      <c r="E75" s="35"/>
      <c r="F75" s="35"/>
      <c r="G75" s="35"/>
      <c r="H75" s="35"/>
      <c r="I75" s="35"/>
    </row>
    <row r="76" spans="1:9" x14ac:dyDescent="0.25">
      <c r="A76" s="134" t="str">
        <f>IF(B32="","",IF(M33=0,"",CONCATENATE((B32)," doit ",ROUNDDOWN(M33,2)," € à ",(B16))))</f>
        <v/>
      </c>
      <c r="B76" s="134"/>
      <c r="C76" s="134"/>
      <c r="D76" s="134"/>
      <c r="E76" s="35"/>
      <c r="F76" s="135" t="str">
        <f>IF(B36="","",IF(M43=0,"",CONCATENATE((B36)," doit ",ROUNDDOWN(M43,2)," € à ",(B16))))</f>
        <v/>
      </c>
      <c r="G76" s="135"/>
      <c r="H76" s="135"/>
      <c r="I76" s="135"/>
    </row>
    <row r="77" spans="1:9" x14ac:dyDescent="0.25">
      <c r="A77" s="134" t="str">
        <f>IF(B32="","",IF(M35=0,"",CONCATENATE((B32)," doit ",ROUNDDOWN(M35,2)," € à ",(B20))))</f>
        <v/>
      </c>
      <c r="B77" s="134"/>
      <c r="C77" s="134"/>
      <c r="D77" s="134"/>
      <c r="E77" s="35"/>
      <c r="F77" s="135" t="str">
        <f>IF(B36="","",IF(M44=0,"",CONCATENATE((B36)," doit ",ROUNDDOWN(M44,2)," € à ",(B20))))</f>
        <v/>
      </c>
      <c r="G77" s="135"/>
      <c r="H77" s="135"/>
      <c r="I77" s="135"/>
    </row>
    <row r="78" spans="1:9" x14ac:dyDescent="0.25">
      <c r="A78" s="134" t="str">
        <f>IF(B32="","",IF(M36=0,"",CONCATENATE((B32)," doit ",ROUNDDOWN(M36,2)," € à ",(B24))))</f>
        <v/>
      </c>
      <c r="B78" s="134"/>
      <c r="C78" s="134"/>
      <c r="D78" s="134"/>
      <c r="E78" s="35"/>
      <c r="F78" s="135" t="str">
        <f>IF(B36="","",IF(M45=0,"",CONCATENATE((B36)," doit ",ROUNDDOWN(M45,2)," € à ",(B24))))</f>
        <v/>
      </c>
      <c r="G78" s="135"/>
      <c r="H78" s="135"/>
      <c r="I78" s="135"/>
    </row>
    <row r="79" spans="1:9" x14ac:dyDescent="0.25">
      <c r="A79" s="134" t="str">
        <f>IF(B32="","",IF(M37=0,"",CONCATENATE((B32)," doit ",ROUNDDOWN(M37,2)," € à ",(B28))))</f>
        <v/>
      </c>
      <c r="B79" s="134"/>
      <c r="C79" s="134"/>
      <c r="D79" s="134"/>
      <c r="E79" s="35"/>
      <c r="F79" s="135" t="str">
        <f>IF(B36="","",IF(M46=0,"",CONCATENATE((B36)," doit ",ROUNDDOWN(M46,2)," € à ",(B28))))</f>
        <v/>
      </c>
      <c r="G79" s="135"/>
      <c r="H79" s="135"/>
      <c r="I79" s="135"/>
    </row>
    <row r="80" spans="1:9" x14ac:dyDescent="0.25">
      <c r="A80" s="134" t="str">
        <f>IF(B32="","",IF(M39=0,"",CONCATENATE((B32)," doit ",ROUNDDOWN(M39,2)," € à ",(B36))))</f>
        <v/>
      </c>
      <c r="B80" s="134"/>
      <c r="C80" s="134"/>
      <c r="D80" s="134"/>
      <c r="E80" s="35"/>
      <c r="F80" s="135" t="str">
        <f>IF(B36="","",IF(M47=0,"",CONCATENATE((B36)," doit ",ROUNDDOWN(M47,2)," € à ",(B32))))</f>
        <v/>
      </c>
      <c r="G80" s="135"/>
      <c r="H80" s="135"/>
      <c r="I80" s="135"/>
    </row>
    <row r="81" spans="1:9" x14ac:dyDescent="0.25">
      <c r="A81" s="134" t="str">
        <f>IF(B32="","",IF(M40=0,"",CONCATENATE((B32)," doit ",ROUNDDOWN(M40,2)," € à ",(B40))))</f>
        <v/>
      </c>
      <c r="B81" s="134"/>
      <c r="C81" s="134"/>
      <c r="D81" s="134"/>
      <c r="E81" s="35"/>
      <c r="F81" s="135" t="str">
        <f>IF(B36="","",IF(M48=0,"",CONCATENATE((B36)," doit ",ROUNDDOWN(M48,2)," € à ",(B40))))</f>
        <v/>
      </c>
      <c r="G81" s="135"/>
      <c r="H81" s="135"/>
      <c r="I81" s="135"/>
    </row>
    <row r="82" spans="1:9" x14ac:dyDescent="0.25">
      <c r="A82" s="134" t="str">
        <f>IF(B32="","",IF(M41=0,"",CONCATENATE((B32)," doit ",ROUNDDOWN(M41,2)," € à ",(B44))))</f>
        <v/>
      </c>
      <c r="B82" s="134"/>
      <c r="C82" s="134"/>
      <c r="D82" s="134"/>
      <c r="E82" s="35"/>
      <c r="F82" s="135" t="str">
        <f>IF(B36="","",IF(M49=0,"",CONCATENATE((B36)," doit ",ROUNDDOWN(M49,2)," € à ",(B44))))</f>
        <v/>
      </c>
      <c r="G82" s="135"/>
      <c r="H82" s="135"/>
      <c r="I82" s="135"/>
    </row>
    <row r="83" spans="1:9" x14ac:dyDescent="0.25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25">
      <c r="A84" s="139" t="str">
        <f>IF(B40="","",IF(M50=0,"",CONCATENATE((B40)," doit ",ROUNDDOWN(M50,2)," € à ",(B16))))</f>
        <v/>
      </c>
      <c r="B84" s="139"/>
      <c r="C84" s="139"/>
      <c r="D84" s="139"/>
      <c r="E84" s="35"/>
      <c r="F84" s="140" t="str">
        <f>IF(B44="","",IF(M57=0,"",CONCATENATE((B44)," doit ",ROUNDDOWN(M57,2)," € à ",(B16))))</f>
        <v/>
      </c>
      <c r="G84" s="140"/>
      <c r="H84" s="140"/>
      <c r="I84" s="140"/>
    </row>
    <row r="85" spans="1:9" x14ac:dyDescent="0.25">
      <c r="A85" s="139" t="str">
        <f>IF(B40="","",IF(M51=0,"",CONCATENATE((B40)," doit ",ROUNDDOWN(M51,2)," € à ",(B20))))</f>
        <v/>
      </c>
      <c r="B85" s="139"/>
      <c r="C85" s="139"/>
      <c r="D85" s="139"/>
      <c r="E85" s="35"/>
      <c r="F85" s="140" t="str">
        <f>IF(B44="","",IF(M58=0,"",CONCATENATE((B44)," doit ",ROUNDDOWN(M58,2)," € à ",(B20))))</f>
        <v/>
      </c>
      <c r="G85" s="140"/>
      <c r="H85" s="140"/>
      <c r="I85" s="140"/>
    </row>
    <row r="86" spans="1:9" x14ac:dyDescent="0.25">
      <c r="A86" s="139" t="str">
        <f>IF(B40="","",IF(M52=0,"",CONCATENATE((B40)," doit ",ROUNDDOWN(M52,2)," € à ",(B24))))</f>
        <v/>
      </c>
      <c r="B86" s="139"/>
      <c r="C86" s="139"/>
      <c r="D86" s="139"/>
      <c r="E86" s="35"/>
      <c r="F86" s="140" t="str">
        <f>IF(B44="","",IF(M59=0,"",CONCATENATE((B44)," doit ",ROUNDDOWN(M59,2)," € à ",(B24))))</f>
        <v/>
      </c>
      <c r="G86" s="140"/>
      <c r="H86" s="140"/>
      <c r="I86" s="140"/>
    </row>
    <row r="87" spans="1:9" x14ac:dyDescent="0.25">
      <c r="A87" s="139" t="str">
        <f>IF(B40="","",IF(M53=0,"",CONCATENATE((B40)," doit ",ROUNDDOWN(M53,2)," € à ",(B28))))</f>
        <v/>
      </c>
      <c r="B87" s="139"/>
      <c r="C87" s="139"/>
      <c r="D87" s="139"/>
      <c r="E87" s="35"/>
      <c r="F87" s="140" t="str">
        <f>IF(B44="","",IF(M60=0,"",CONCATENATE((B44)," doit ",ROUNDDOWN(M60,2)," € à ",(B28))))</f>
        <v/>
      </c>
      <c r="G87" s="140"/>
      <c r="H87" s="140"/>
      <c r="I87" s="140"/>
    </row>
    <row r="88" spans="1:9" x14ac:dyDescent="0.25">
      <c r="A88" s="139" t="str">
        <f>IF(B40="","",IF(M54=0,"",CONCATENATE((B40)," doit ",ROUNDDOWN(M54,2)," € à ",(B32))))</f>
        <v/>
      </c>
      <c r="B88" s="139"/>
      <c r="C88" s="139"/>
      <c r="D88" s="139"/>
      <c r="E88" s="35"/>
      <c r="F88" s="140" t="str">
        <f>IF(B44="","",IF(M61=0,"",CONCATENATE((B44)," doit ",ROUNDDOWN(M61,2)," € à ",(B32))))</f>
        <v/>
      </c>
      <c r="G88" s="140"/>
      <c r="H88" s="140"/>
      <c r="I88" s="140"/>
    </row>
    <row r="89" spans="1:9" x14ac:dyDescent="0.25">
      <c r="A89" s="139" t="str">
        <f>IF(B40="","",IF(M55=0,"",CONCATENATE((B40)," doit ",ROUNDDOWN(M55,2)," € à ",(B36))))</f>
        <v/>
      </c>
      <c r="B89" s="139"/>
      <c r="C89" s="139"/>
      <c r="D89" s="139"/>
      <c r="E89" s="35"/>
      <c r="F89" s="140" t="str">
        <f>IF(B44="","",IF(M62=0,"",CONCATENATE((B44)," doit ",ROUNDDOWN(M62,2)," € à ",(B36))))</f>
        <v/>
      </c>
      <c r="G89" s="140"/>
      <c r="H89" s="140"/>
      <c r="I89" s="140"/>
    </row>
    <row r="90" spans="1:9" x14ac:dyDescent="0.25">
      <c r="A90" s="139" t="str">
        <f>IF(B40="","",IF(M56=0,"",CONCATENATE((B40)," doit ",ROUNDDOWN(M56,2)," € à ",(B44))))</f>
        <v/>
      </c>
      <c r="B90" s="139"/>
      <c r="C90" s="139"/>
      <c r="D90" s="139"/>
      <c r="E90" s="35"/>
      <c r="F90" s="140" t="str">
        <f>IF(B44="","",IF(M63=0,"",CONCATENATE((B44)," doit ",ROUNDDOWN(M63,2)," € à ",(B40))))</f>
        <v/>
      </c>
      <c r="G90" s="140"/>
      <c r="H90" s="140"/>
      <c r="I90" s="140"/>
    </row>
    <row r="92" spans="1:9" ht="16.5" thickBot="1" x14ac:dyDescent="0.3">
      <c r="A92" s="21"/>
      <c r="B92" s="23" t="s">
        <v>38</v>
      </c>
      <c r="C92" s="24" t="s">
        <v>39</v>
      </c>
    </row>
    <row r="93" spans="1:9" ht="16.5" thickTop="1" thickBot="1" x14ac:dyDescent="0.3">
      <c r="E93" s="85" t="s">
        <v>41</v>
      </c>
      <c r="F93" s="91"/>
      <c r="G93" s="101" t="s">
        <v>40</v>
      </c>
      <c r="H93" s="86"/>
      <c r="I93" s="22" t="s">
        <v>42</v>
      </c>
    </row>
    <row r="94" spans="1:9" ht="16.5" thickTop="1" thickBot="1" x14ac:dyDescent="0.3">
      <c r="A94" s="85"/>
      <c r="B94" s="86"/>
      <c r="C94" s="86"/>
      <c r="D94" s="86"/>
      <c r="E94" s="81"/>
      <c r="F94" s="82"/>
      <c r="G94" s="115"/>
      <c r="H94" s="116"/>
      <c r="I94" s="36"/>
    </row>
    <row r="95" spans="1:9" ht="15.75" thickBot="1" x14ac:dyDescent="0.3">
      <c r="A95" s="87"/>
      <c r="B95" s="88"/>
      <c r="C95" s="88"/>
      <c r="D95" s="88"/>
      <c r="E95" s="81"/>
      <c r="F95" s="82"/>
      <c r="G95" s="117"/>
      <c r="H95" s="118"/>
      <c r="I95" s="36"/>
    </row>
    <row r="96" spans="1:9" ht="15.75" thickBot="1" x14ac:dyDescent="0.3">
      <c r="A96" s="87"/>
      <c r="B96" s="88"/>
      <c r="C96" s="88"/>
      <c r="D96" s="88"/>
      <c r="E96" s="81"/>
      <c r="F96" s="82"/>
      <c r="G96" s="117"/>
      <c r="H96" s="118"/>
      <c r="I96" s="36"/>
    </row>
    <row r="97" spans="1:9" ht="15.75" thickBot="1" x14ac:dyDescent="0.3">
      <c r="A97" s="87"/>
      <c r="B97" s="88"/>
      <c r="C97" s="88"/>
      <c r="D97" s="88"/>
      <c r="E97" s="81"/>
      <c r="F97" s="82"/>
      <c r="G97" s="117"/>
      <c r="H97" s="118"/>
      <c r="I97" s="36"/>
    </row>
    <row r="98" spans="1:9" ht="15.75" thickBot="1" x14ac:dyDescent="0.3">
      <c r="A98" s="87"/>
      <c r="B98" s="88"/>
      <c r="C98" s="88"/>
      <c r="D98" s="88"/>
      <c r="E98" s="81"/>
      <c r="F98" s="82"/>
      <c r="G98" s="117"/>
      <c r="H98" s="118"/>
      <c r="I98" s="36"/>
    </row>
    <row r="99" spans="1:9" ht="15.75" thickBot="1" x14ac:dyDescent="0.3">
      <c r="A99" s="87"/>
      <c r="B99" s="88"/>
      <c r="C99" s="88"/>
      <c r="D99" s="88"/>
      <c r="E99" s="81"/>
      <c r="F99" s="82"/>
      <c r="G99" s="117"/>
      <c r="H99" s="118"/>
      <c r="I99" s="36"/>
    </row>
    <row r="100" spans="1:9" ht="15.75" thickBot="1" x14ac:dyDescent="0.3">
      <c r="A100" s="87"/>
      <c r="B100" s="88"/>
      <c r="C100" s="88"/>
      <c r="D100" s="88"/>
      <c r="E100" s="81"/>
      <c r="F100" s="82"/>
      <c r="G100" s="117"/>
      <c r="H100" s="118"/>
      <c r="I100" s="36"/>
    </row>
    <row r="101" spans="1:9" ht="15.75" thickBot="1" x14ac:dyDescent="0.3">
      <c r="A101" s="89"/>
      <c r="B101" s="90"/>
      <c r="C101" s="90"/>
      <c r="D101" s="90"/>
      <c r="E101" s="83"/>
      <c r="F101" s="84"/>
      <c r="G101" s="119"/>
      <c r="H101" s="120"/>
      <c r="I101" s="37"/>
    </row>
    <row r="102" spans="1:9" ht="15.75" thickTop="1" x14ac:dyDescent="0.25"/>
  </sheetData>
  <sheetProtection algorithmName="SHA-512" hashValue="z0fQ1b8IcOPMuWrT0PUUoK1JuPaFHjvnSjd1pziIBP3Ha0cg6X2AaauUw4kzwFT0hZDrevz0njESfRRCc2N+8g==" saltValue="DKW34TY9VsCmSioQlyFuVg==" spinCount="100000" sheet="1" objects="1" scenarios="1"/>
  <protectedRanges>
    <protectedRange sqref="B92 C92" name="Facture ou Recu"/>
    <protectedRange sqref="E13:H13" name="Donnees Reference"/>
    <protectedRange sqref="B1:B3 H1:H2" name="Donnees Etablissement"/>
    <protectedRange sqref="B16:E16 B20:E20 B24:E24 B28:E28 B32:E32 B36:E36 B40:E40 B44:E44 C7 C9 C11 G7 G9 G11" name="Informations Perequation"/>
    <protectedRange sqref="A94:I101" name="Tableau Recapitulatif"/>
  </protectedRanges>
  <mergeCells count="224">
    <mergeCell ref="F79:I79"/>
    <mergeCell ref="F78:I78"/>
    <mergeCell ref="F77:I77"/>
    <mergeCell ref="F76:I76"/>
    <mergeCell ref="A90:D90"/>
    <mergeCell ref="A89:D89"/>
    <mergeCell ref="A88:D88"/>
    <mergeCell ref="A87:D87"/>
    <mergeCell ref="A86:D86"/>
    <mergeCell ref="A85:D85"/>
    <mergeCell ref="A84:D84"/>
    <mergeCell ref="F90:I90"/>
    <mergeCell ref="F89:I89"/>
    <mergeCell ref="F88:I88"/>
    <mergeCell ref="F87:I87"/>
    <mergeCell ref="F86:I86"/>
    <mergeCell ref="F85:I85"/>
    <mergeCell ref="F84:I84"/>
    <mergeCell ref="F60:I60"/>
    <mergeCell ref="A66:D66"/>
    <mergeCell ref="A65:D65"/>
    <mergeCell ref="A64:D64"/>
    <mergeCell ref="A74:D74"/>
    <mergeCell ref="A73:D73"/>
    <mergeCell ref="A72:D72"/>
    <mergeCell ref="A71:D71"/>
    <mergeCell ref="A70:D70"/>
    <mergeCell ref="A69:D69"/>
    <mergeCell ref="A68:D68"/>
    <mergeCell ref="F74:I74"/>
    <mergeCell ref="F73:I73"/>
    <mergeCell ref="F72:I72"/>
    <mergeCell ref="F71:I71"/>
    <mergeCell ref="F70:I70"/>
    <mergeCell ref="F69:I69"/>
    <mergeCell ref="F68:I68"/>
    <mergeCell ref="F62:I62"/>
    <mergeCell ref="F61:I61"/>
    <mergeCell ref="A60:D60"/>
    <mergeCell ref="B52:H52"/>
    <mergeCell ref="C54:D54"/>
    <mergeCell ref="G54:H54"/>
    <mergeCell ref="C56:D56"/>
    <mergeCell ref="G56:H56"/>
    <mergeCell ref="C58:D58"/>
    <mergeCell ref="G58:H58"/>
    <mergeCell ref="A82:D82"/>
    <mergeCell ref="A81:D81"/>
    <mergeCell ref="A80:D80"/>
    <mergeCell ref="A79:D79"/>
    <mergeCell ref="A78:D78"/>
    <mergeCell ref="A77:D77"/>
    <mergeCell ref="A76:D76"/>
    <mergeCell ref="F82:I82"/>
    <mergeCell ref="F81:I81"/>
    <mergeCell ref="F80:I80"/>
    <mergeCell ref="A62:D62"/>
    <mergeCell ref="A63:D63"/>
    <mergeCell ref="A61:D61"/>
    <mergeCell ref="F66:I66"/>
    <mergeCell ref="F65:I65"/>
    <mergeCell ref="F64:I64"/>
    <mergeCell ref="F63:I63"/>
    <mergeCell ref="J63:K63"/>
    <mergeCell ref="O63:P63"/>
    <mergeCell ref="J60:K60"/>
    <mergeCell ref="O60:P60"/>
    <mergeCell ref="J61:K61"/>
    <mergeCell ref="O61:P61"/>
    <mergeCell ref="J62:K62"/>
    <mergeCell ref="O62:P62"/>
    <mergeCell ref="J57:K57"/>
    <mergeCell ref="O57:P57"/>
    <mergeCell ref="J58:K58"/>
    <mergeCell ref="O58:P58"/>
    <mergeCell ref="J59:K59"/>
    <mergeCell ref="O59:P59"/>
    <mergeCell ref="J54:K54"/>
    <mergeCell ref="O54:P54"/>
    <mergeCell ref="J55:K55"/>
    <mergeCell ref="O55:P55"/>
    <mergeCell ref="J56:K56"/>
    <mergeCell ref="O56:P56"/>
    <mergeCell ref="J51:K51"/>
    <mergeCell ref="O51:P51"/>
    <mergeCell ref="J52:K52"/>
    <mergeCell ref="O52:P52"/>
    <mergeCell ref="J53:K53"/>
    <mergeCell ref="O53:P53"/>
    <mergeCell ref="J48:K48"/>
    <mergeCell ref="O48:P48"/>
    <mergeCell ref="J49:K49"/>
    <mergeCell ref="O49:P49"/>
    <mergeCell ref="J50:K50"/>
    <mergeCell ref="O50:P50"/>
    <mergeCell ref="J45:K45"/>
    <mergeCell ref="O45:P45"/>
    <mergeCell ref="J46:K46"/>
    <mergeCell ref="O46:P46"/>
    <mergeCell ref="J47:K47"/>
    <mergeCell ref="O47:P47"/>
    <mergeCell ref="O44:P44"/>
    <mergeCell ref="J37:K37"/>
    <mergeCell ref="O37:P37"/>
    <mergeCell ref="J39:K39"/>
    <mergeCell ref="O39:P39"/>
    <mergeCell ref="J40:K40"/>
    <mergeCell ref="O40:P40"/>
    <mergeCell ref="O33:P33"/>
    <mergeCell ref="J35:K35"/>
    <mergeCell ref="O35:P35"/>
    <mergeCell ref="J36:K36"/>
    <mergeCell ref="O36:P36"/>
    <mergeCell ref="J33:K33"/>
    <mergeCell ref="B5:H5"/>
    <mergeCell ref="C7:D7"/>
    <mergeCell ref="G7:H7"/>
    <mergeCell ref="C9:D9"/>
    <mergeCell ref="G9:H9"/>
    <mergeCell ref="C11:D11"/>
    <mergeCell ref="G11:H11"/>
    <mergeCell ref="O21:P21"/>
    <mergeCell ref="O23:P23"/>
    <mergeCell ref="J11:K11"/>
    <mergeCell ref="J14:K14"/>
    <mergeCell ref="J15:K15"/>
    <mergeCell ref="J16:K16"/>
    <mergeCell ref="J19:K19"/>
    <mergeCell ref="J20:K20"/>
    <mergeCell ref="J21:K21"/>
    <mergeCell ref="J23:K23"/>
    <mergeCell ref="J17:K17"/>
    <mergeCell ref="J8:K8"/>
    <mergeCell ref="O8:P8"/>
    <mergeCell ref="J6:K6"/>
    <mergeCell ref="J7:K7"/>
    <mergeCell ref="J28:K28"/>
    <mergeCell ref="J29:K29"/>
    <mergeCell ref="J31:K31"/>
    <mergeCell ref="J32:K32"/>
    <mergeCell ref="B15:C15"/>
    <mergeCell ref="B16:C16"/>
    <mergeCell ref="J1:K1"/>
    <mergeCell ref="J27:K27"/>
    <mergeCell ref="O27:P27"/>
    <mergeCell ref="B27:C27"/>
    <mergeCell ref="B28:C28"/>
    <mergeCell ref="J24:K24"/>
    <mergeCell ref="O24:P24"/>
    <mergeCell ref="J25:K25"/>
    <mergeCell ref="O25:P25"/>
    <mergeCell ref="J3:K3"/>
    <mergeCell ref="O3:P3"/>
    <mergeCell ref="J10:K10"/>
    <mergeCell ref="O10:P10"/>
    <mergeCell ref="J9:K9"/>
    <mergeCell ref="O9:P9"/>
    <mergeCell ref="O1:P1"/>
    <mergeCell ref="J2:K2"/>
    <mergeCell ref="O2:P2"/>
    <mergeCell ref="G94:H94"/>
    <mergeCell ref="G95:H95"/>
    <mergeCell ref="G96:H96"/>
    <mergeCell ref="G97:H97"/>
    <mergeCell ref="G98:H98"/>
    <mergeCell ref="G101:H101"/>
    <mergeCell ref="G99:H99"/>
    <mergeCell ref="G100:H100"/>
    <mergeCell ref="O4:P4"/>
    <mergeCell ref="O5:P5"/>
    <mergeCell ref="O6:P6"/>
    <mergeCell ref="O17:P17"/>
    <mergeCell ref="O11:P11"/>
    <mergeCell ref="O12:P12"/>
    <mergeCell ref="O13:P13"/>
    <mergeCell ref="O14:P14"/>
    <mergeCell ref="O16:P16"/>
    <mergeCell ref="O15:P15"/>
    <mergeCell ref="O7:P7"/>
    <mergeCell ref="O19:P19"/>
    <mergeCell ref="J4:K4"/>
    <mergeCell ref="J5:K5"/>
    <mergeCell ref="J12:K12"/>
    <mergeCell ref="J13:K13"/>
    <mergeCell ref="E93:F93"/>
    <mergeCell ref="B39:C39"/>
    <mergeCell ref="B19:C19"/>
    <mergeCell ref="B20:C20"/>
    <mergeCell ref="B23:C23"/>
    <mergeCell ref="O20:P20"/>
    <mergeCell ref="O28:P28"/>
    <mergeCell ref="O29:P29"/>
    <mergeCell ref="O31:P31"/>
    <mergeCell ref="O32:P32"/>
    <mergeCell ref="B40:C40"/>
    <mergeCell ref="B43:C43"/>
    <mergeCell ref="B44:C44"/>
    <mergeCell ref="G93:H93"/>
    <mergeCell ref="B24:C24"/>
    <mergeCell ref="B31:C31"/>
    <mergeCell ref="B32:C32"/>
    <mergeCell ref="B35:C35"/>
    <mergeCell ref="B36:C36"/>
    <mergeCell ref="J41:K41"/>
    <mergeCell ref="O41:P41"/>
    <mergeCell ref="J43:K43"/>
    <mergeCell ref="O43:P43"/>
    <mergeCell ref="J44:K44"/>
    <mergeCell ref="E94:F94"/>
    <mergeCell ref="E95:F95"/>
    <mergeCell ref="E96:F96"/>
    <mergeCell ref="E97:F97"/>
    <mergeCell ref="E98:F98"/>
    <mergeCell ref="E99:F99"/>
    <mergeCell ref="E100:F100"/>
    <mergeCell ref="E101:F101"/>
    <mergeCell ref="A94:D94"/>
    <mergeCell ref="A95:D95"/>
    <mergeCell ref="A96:D96"/>
    <mergeCell ref="A97:D97"/>
    <mergeCell ref="A98:D98"/>
    <mergeCell ref="A99:D99"/>
    <mergeCell ref="A100:D100"/>
    <mergeCell ref="A101:D101"/>
  </mergeCells>
  <hyperlinks>
    <hyperlink ref="H48" r:id="rId1" display="eps@saintemarie-cholet.eu" xr:uid="{00000000-0004-0000-0200-000000000000}"/>
  </hyperlinks>
  <printOptions horizontalCentered="1"/>
  <pageMargins left="0" right="0" top="0" bottom="0" header="0" footer="0"/>
  <pageSetup paperSize="9" scale="97" fitToHeight="2" orientation="portrait" r:id="rId2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Match Simple</vt:lpstr>
      <vt:lpstr>Match Simple terrain neutre</vt:lpstr>
      <vt:lpstr>Tournoi 3 à 8 équipes</vt:lpstr>
      <vt:lpstr>'Match Simple'!Zone_d_impression</vt:lpstr>
      <vt:lpstr>'Tournoi 3 à 8 équipes'!Zone_d_impression</vt:lpstr>
    </vt:vector>
  </TitlesOfParts>
  <Company>Lycée Sainte Marie Cholet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BRASSART GEOFFREY</dc:creator>
  <cp:lastModifiedBy>Cindy ROBERT</cp:lastModifiedBy>
  <cp:lastPrinted>2017-12-30T14:56:30Z</cp:lastPrinted>
  <dcterms:created xsi:type="dcterms:W3CDTF">2017-12-01T13:08:27Z</dcterms:created>
  <dcterms:modified xsi:type="dcterms:W3CDTF">2026-02-03T14:07:35Z</dcterms:modified>
</cp:coreProperties>
</file>